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40" yWindow="480" windowWidth="15600" windowHeight="11760"/>
  </bookViews>
  <sheets>
    <sheet name="入力" sheetId="4" r:id="rId1"/>
    <sheet name="印刷シート" sheetId="2" r:id="rId2"/>
  </sheets>
  <calcPr calcId="125725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54" i="2"/>
  <c r="B254"/>
  <c r="A255"/>
  <c r="B255"/>
  <c r="A256"/>
  <c r="B256"/>
  <c r="A257"/>
  <c r="B257"/>
  <c r="B259"/>
  <c r="A258"/>
  <c r="B258"/>
  <c r="A259"/>
  <c r="A260"/>
  <c r="B260"/>
  <c r="A261"/>
  <c r="B261"/>
  <c r="A262"/>
  <c r="B262"/>
  <c r="A263"/>
  <c r="B263"/>
  <c r="A236"/>
  <c r="B236"/>
  <c r="A235"/>
  <c r="B235"/>
  <c r="A234"/>
  <c r="B234"/>
  <c r="A233"/>
  <c r="B233"/>
  <c r="A232"/>
  <c r="B232"/>
  <c r="A231"/>
  <c r="B231"/>
  <c r="A230"/>
  <c r="B230"/>
  <c r="A229"/>
  <c r="B229"/>
  <c r="A228"/>
  <c r="B228"/>
  <c r="A227"/>
  <c r="B227"/>
  <c r="A209"/>
  <c r="B209"/>
  <c r="A208"/>
  <c r="B208"/>
  <c r="A207"/>
  <c r="B207"/>
  <c r="A206"/>
  <c r="B206"/>
  <c r="A205"/>
  <c r="B205"/>
  <c r="A204"/>
  <c r="B204"/>
  <c r="A203"/>
  <c r="B203"/>
  <c r="A202"/>
  <c r="B202"/>
  <c r="A201"/>
  <c r="B201"/>
  <c r="A200"/>
  <c r="B200"/>
  <c r="A182"/>
  <c r="B182"/>
  <c r="A181"/>
  <c r="B181"/>
  <c r="A180"/>
  <c r="B180"/>
  <c r="A179"/>
  <c r="B179"/>
  <c r="A178"/>
  <c r="B178"/>
  <c r="A177"/>
  <c r="B177"/>
  <c r="A176"/>
  <c r="B176"/>
  <c r="A175"/>
  <c r="B175"/>
  <c r="A174"/>
  <c r="B174"/>
  <c r="A173"/>
  <c r="B173"/>
  <c r="A155"/>
  <c r="B155"/>
  <c r="A154"/>
  <c r="B154"/>
  <c r="A153"/>
  <c r="B153"/>
  <c r="A152"/>
  <c r="B152"/>
  <c r="A151"/>
  <c r="B151"/>
  <c r="A150"/>
  <c r="B150"/>
  <c r="A149"/>
  <c r="B149"/>
  <c r="A148"/>
  <c r="B148"/>
  <c r="A147"/>
  <c r="B147"/>
  <c r="A146"/>
  <c r="B146"/>
  <c r="A128"/>
  <c r="B128"/>
  <c r="A127"/>
  <c r="B127"/>
  <c r="A126"/>
  <c r="B126"/>
  <c r="A125"/>
  <c r="B125"/>
  <c r="A124"/>
  <c r="B124"/>
  <c r="A123"/>
  <c r="B123"/>
  <c r="A122"/>
  <c r="B122"/>
  <c r="A121"/>
  <c r="B121"/>
  <c r="A120"/>
  <c r="B120"/>
  <c r="A119"/>
  <c r="B119"/>
  <c r="A92"/>
  <c r="B92"/>
  <c r="A93"/>
  <c r="A65"/>
  <c r="E4" i="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A101" i="2"/>
  <c r="A100"/>
  <c r="A99"/>
  <c r="A98"/>
  <c r="A97"/>
  <c r="A96"/>
  <c r="A95"/>
  <c r="A94"/>
  <c r="A74"/>
  <c r="A73"/>
  <c r="A72"/>
  <c r="A71"/>
  <c r="A70"/>
  <c r="A69"/>
  <c r="A68"/>
  <c r="A67"/>
  <c r="A66"/>
  <c r="A47"/>
  <c r="A46"/>
  <c r="A45"/>
  <c r="A44"/>
  <c r="A43"/>
  <c r="A42"/>
  <c r="A41"/>
  <c r="A40"/>
  <c r="A39"/>
  <c r="A38"/>
  <c r="A20"/>
  <c r="A19"/>
  <c r="A18"/>
  <c r="A17"/>
  <c r="A16"/>
  <c r="A15"/>
  <c r="A14"/>
  <c r="A13"/>
  <c r="A12"/>
  <c r="A11"/>
  <c r="B253"/>
  <c r="B248"/>
  <c r="B3"/>
  <c r="B246"/>
  <c r="B226"/>
  <c r="B221"/>
  <c r="B219"/>
  <c r="B199"/>
  <c r="B194"/>
  <c r="B192"/>
  <c r="B172"/>
  <c r="B167"/>
  <c r="B165"/>
  <c r="B145"/>
  <c r="B140"/>
  <c r="B138"/>
  <c r="B118"/>
  <c r="B113"/>
  <c r="B111"/>
  <c r="B101"/>
  <c r="B100"/>
  <c r="B99"/>
  <c r="B98"/>
  <c r="B97"/>
  <c r="B96"/>
  <c r="B95"/>
  <c r="B94"/>
  <c r="B93"/>
  <c r="B91"/>
  <c r="B86"/>
  <c r="B84"/>
  <c r="B74"/>
  <c r="B73"/>
  <c r="B72"/>
  <c r="B71"/>
  <c r="B70"/>
  <c r="B69"/>
  <c r="B68"/>
  <c r="B67"/>
  <c r="B66"/>
  <c r="B65"/>
  <c r="B59"/>
  <c r="B57"/>
  <c r="B47"/>
  <c r="B46"/>
  <c r="B45"/>
  <c r="B44"/>
  <c r="B43"/>
  <c r="B42"/>
  <c r="B41"/>
  <c r="B40"/>
  <c r="B39"/>
  <c r="B38"/>
  <c r="B37"/>
  <c r="B32"/>
  <c r="B30"/>
  <c r="B20"/>
  <c r="B19"/>
  <c r="B18"/>
  <c r="B17"/>
  <c r="B16"/>
  <c r="B15"/>
  <c r="B14"/>
  <c r="B13"/>
  <c r="B12"/>
  <c r="B11"/>
  <c r="A49"/>
  <c r="A37"/>
  <c r="A32"/>
  <c r="F252"/>
  <c r="E252"/>
  <c r="F225"/>
  <c r="E225"/>
  <c r="F198"/>
  <c r="E198"/>
  <c r="F171"/>
  <c r="E171"/>
  <c r="F144"/>
  <c r="E144"/>
  <c r="F117"/>
  <c r="E117"/>
  <c r="F90"/>
  <c r="E90"/>
  <c r="F63"/>
  <c r="E63"/>
  <c r="F36"/>
  <c r="C12"/>
  <c r="C13"/>
  <c r="C14"/>
  <c r="C15"/>
  <c r="C16"/>
  <c r="C17"/>
  <c r="C18"/>
  <c r="C19"/>
  <c r="C20"/>
  <c r="A28"/>
  <c r="F253"/>
  <c r="E253"/>
  <c r="D253"/>
  <c r="C253"/>
  <c r="A253"/>
  <c r="F250"/>
  <c r="E250"/>
  <c r="E248"/>
  <c r="D248"/>
  <c r="C248"/>
  <c r="A248"/>
  <c r="D246"/>
  <c r="A244"/>
  <c r="F226"/>
  <c r="E226"/>
  <c r="D226"/>
  <c r="C226"/>
  <c r="A226"/>
  <c r="F223"/>
  <c r="E223"/>
  <c r="E221"/>
  <c r="D221"/>
  <c r="C221"/>
  <c r="A221"/>
  <c r="D219"/>
  <c r="A217"/>
  <c r="F199"/>
  <c r="E199"/>
  <c r="D199"/>
  <c r="C199"/>
  <c r="A199"/>
  <c r="F196"/>
  <c r="E196"/>
  <c r="E194"/>
  <c r="D194"/>
  <c r="C194"/>
  <c r="A194"/>
  <c r="D192"/>
  <c r="A190"/>
  <c r="F172"/>
  <c r="E172"/>
  <c r="D172"/>
  <c r="C172"/>
  <c r="A172"/>
  <c r="F169"/>
  <c r="E169"/>
  <c r="E167"/>
  <c r="D167"/>
  <c r="C167"/>
  <c r="A167"/>
  <c r="D165"/>
  <c r="A163"/>
  <c r="F145"/>
  <c r="E145"/>
  <c r="D145"/>
  <c r="C145"/>
  <c r="A145"/>
  <c r="F142"/>
  <c r="E142"/>
  <c r="E140"/>
  <c r="D140"/>
  <c r="C140"/>
  <c r="A140"/>
  <c r="D138"/>
  <c r="A136"/>
  <c r="F118"/>
  <c r="E118"/>
  <c r="D118"/>
  <c r="C118"/>
  <c r="A118"/>
  <c r="F115"/>
  <c r="E115"/>
  <c r="E113"/>
  <c r="D113"/>
  <c r="C113"/>
  <c r="A113"/>
  <c r="D111"/>
  <c r="A109"/>
  <c r="F91"/>
  <c r="E91"/>
  <c r="D91"/>
  <c r="C91"/>
  <c r="A91"/>
  <c r="F88"/>
  <c r="E88"/>
  <c r="E86"/>
  <c r="D86"/>
  <c r="C86"/>
  <c r="A86"/>
  <c r="D84"/>
  <c r="A82"/>
  <c r="F64"/>
  <c r="E64"/>
  <c r="D64"/>
  <c r="C64"/>
  <c r="A64"/>
  <c r="F61"/>
  <c r="E61"/>
  <c r="E59"/>
  <c r="D59"/>
  <c r="C59"/>
  <c r="A59"/>
  <c r="D57"/>
  <c r="A55"/>
  <c r="D30"/>
  <c r="F37"/>
  <c r="E37"/>
  <c r="D37"/>
  <c r="C37"/>
  <c r="E36"/>
  <c r="E34"/>
  <c r="F34"/>
  <c r="E32"/>
  <c r="D32"/>
  <c r="C32"/>
  <c r="A265"/>
  <c r="A238"/>
  <c r="A211"/>
  <c r="A184"/>
  <c r="A157"/>
  <c r="A130"/>
  <c r="A103"/>
  <c r="A76"/>
  <c r="D20"/>
  <c r="F263"/>
  <c r="E263"/>
  <c r="D263"/>
  <c r="C263"/>
  <c r="F262"/>
  <c r="E262"/>
  <c r="D262"/>
  <c r="C262"/>
  <c r="F261"/>
  <c r="E261"/>
  <c r="D261"/>
  <c r="C261"/>
  <c r="F260"/>
  <c r="E260"/>
  <c r="D260"/>
  <c r="C260"/>
  <c r="F259"/>
  <c r="E259"/>
  <c r="D259"/>
  <c r="C259"/>
  <c r="F258"/>
  <c r="E258"/>
  <c r="D258"/>
  <c r="C258"/>
  <c r="F257"/>
  <c r="E257"/>
  <c r="D257"/>
  <c r="C257"/>
  <c r="F256"/>
  <c r="E256"/>
  <c r="D256"/>
  <c r="C256"/>
  <c r="F255"/>
  <c r="E255"/>
  <c r="D255"/>
  <c r="C255"/>
  <c r="F254"/>
  <c r="E254"/>
  <c r="D254"/>
  <c r="C254"/>
  <c r="F236"/>
  <c r="E236"/>
  <c r="D236"/>
  <c r="C236"/>
  <c r="F235"/>
  <c r="E235"/>
  <c r="D235"/>
  <c r="C235"/>
  <c r="F234"/>
  <c r="E234"/>
  <c r="D234"/>
  <c r="C234"/>
  <c r="F233"/>
  <c r="E233"/>
  <c r="D233"/>
  <c r="C233"/>
  <c r="F232"/>
  <c r="E232"/>
  <c r="D232"/>
  <c r="C232"/>
  <c r="F231"/>
  <c r="E231"/>
  <c r="D231"/>
  <c r="C231"/>
  <c r="F230"/>
  <c r="E230"/>
  <c r="D230"/>
  <c r="C230"/>
  <c r="F229"/>
  <c r="E229"/>
  <c r="D229"/>
  <c r="C229"/>
  <c r="F228"/>
  <c r="E228"/>
  <c r="D228"/>
  <c r="C228"/>
  <c r="F227"/>
  <c r="E227"/>
  <c r="D227"/>
  <c r="C227"/>
  <c r="F209"/>
  <c r="E209"/>
  <c r="D209"/>
  <c r="C209"/>
  <c r="F208"/>
  <c r="E208"/>
  <c r="D208"/>
  <c r="C208"/>
  <c r="F207"/>
  <c r="E207"/>
  <c r="D207"/>
  <c r="C207"/>
  <c r="F206"/>
  <c r="E206"/>
  <c r="D206"/>
  <c r="C206"/>
  <c r="F205"/>
  <c r="E205"/>
  <c r="D205"/>
  <c r="C205"/>
  <c r="F204"/>
  <c r="E204"/>
  <c r="D204"/>
  <c r="C204"/>
  <c r="F203"/>
  <c r="E203"/>
  <c r="D203"/>
  <c r="C203"/>
  <c r="F202"/>
  <c r="E202"/>
  <c r="D202"/>
  <c r="C202"/>
  <c r="F201"/>
  <c r="E201"/>
  <c r="D201"/>
  <c r="C201"/>
  <c r="F200"/>
  <c r="E200"/>
  <c r="D200"/>
  <c r="C200"/>
  <c r="F182"/>
  <c r="E182"/>
  <c r="D182"/>
  <c r="C182"/>
  <c r="F181"/>
  <c r="E181"/>
  <c r="D181"/>
  <c r="C181"/>
  <c r="F180"/>
  <c r="E180"/>
  <c r="D180"/>
  <c r="C180"/>
  <c r="F179"/>
  <c r="E179"/>
  <c r="D179"/>
  <c r="C179"/>
  <c r="F178"/>
  <c r="E178"/>
  <c r="D178"/>
  <c r="C178"/>
  <c r="F177"/>
  <c r="E177"/>
  <c r="D177"/>
  <c r="C177"/>
  <c r="F176"/>
  <c r="E176"/>
  <c r="D176"/>
  <c r="C176"/>
  <c r="F175"/>
  <c r="E175"/>
  <c r="D175"/>
  <c r="C175"/>
  <c r="F174"/>
  <c r="E174"/>
  <c r="D174"/>
  <c r="C174"/>
  <c r="F173"/>
  <c r="E173"/>
  <c r="D173"/>
  <c r="C173"/>
  <c r="F155"/>
  <c r="E155"/>
  <c r="D155"/>
  <c r="C155"/>
  <c r="F154"/>
  <c r="E154"/>
  <c r="D154"/>
  <c r="C154"/>
  <c r="F153"/>
  <c r="E153"/>
  <c r="D153"/>
  <c r="C153"/>
  <c r="F152"/>
  <c r="E152"/>
  <c r="D152"/>
  <c r="C152"/>
  <c r="F151"/>
  <c r="E151"/>
  <c r="D151"/>
  <c r="C151"/>
  <c r="F150"/>
  <c r="E150"/>
  <c r="D150"/>
  <c r="C150"/>
  <c r="F149"/>
  <c r="E149"/>
  <c r="D149"/>
  <c r="C149"/>
  <c r="F148"/>
  <c r="E148"/>
  <c r="D148"/>
  <c r="C148"/>
  <c r="F147"/>
  <c r="E147"/>
  <c r="D147"/>
  <c r="C147"/>
  <c r="F146"/>
  <c r="E146"/>
  <c r="D146"/>
  <c r="C146"/>
  <c r="F128"/>
  <c r="E128"/>
  <c r="D128"/>
  <c r="C128"/>
  <c r="F127"/>
  <c r="E127"/>
  <c r="D127"/>
  <c r="C127"/>
  <c r="F126"/>
  <c r="E126"/>
  <c r="D126"/>
  <c r="C126"/>
  <c r="F125"/>
  <c r="E125"/>
  <c r="D125"/>
  <c r="C125"/>
  <c r="F124"/>
  <c r="E124"/>
  <c r="D124"/>
  <c r="C124"/>
  <c r="F123"/>
  <c r="E123"/>
  <c r="D123"/>
  <c r="C123"/>
  <c r="F122"/>
  <c r="E122"/>
  <c r="D122"/>
  <c r="C122"/>
  <c r="F121"/>
  <c r="E121"/>
  <c r="D121"/>
  <c r="C121"/>
  <c r="F120"/>
  <c r="E120"/>
  <c r="D120"/>
  <c r="C120"/>
  <c r="F119"/>
  <c r="E119"/>
  <c r="D119"/>
  <c r="C119"/>
  <c r="F101"/>
  <c r="E101"/>
  <c r="D101"/>
  <c r="C101"/>
  <c r="F100"/>
  <c r="E100"/>
  <c r="D100"/>
  <c r="C100"/>
  <c r="F99"/>
  <c r="E99"/>
  <c r="D99"/>
  <c r="C99"/>
  <c r="F98"/>
  <c r="E98"/>
  <c r="D98"/>
  <c r="C98"/>
  <c r="F97"/>
  <c r="E97"/>
  <c r="D97"/>
  <c r="C97"/>
  <c r="F96"/>
  <c r="E96"/>
  <c r="D96"/>
  <c r="C96"/>
  <c r="F95"/>
  <c r="E95"/>
  <c r="D95"/>
  <c r="C95"/>
  <c r="F94"/>
  <c r="E94"/>
  <c r="D94"/>
  <c r="C94"/>
  <c r="F93"/>
  <c r="E93"/>
  <c r="D93"/>
  <c r="C93"/>
  <c r="F92"/>
  <c r="E92"/>
  <c r="D92"/>
  <c r="C92"/>
  <c r="F74"/>
  <c r="E74"/>
  <c r="D74"/>
  <c r="C74"/>
  <c r="F73"/>
  <c r="E73"/>
  <c r="D73"/>
  <c r="C73"/>
  <c r="F72"/>
  <c r="E72"/>
  <c r="D72"/>
  <c r="C72"/>
  <c r="F71"/>
  <c r="E71"/>
  <c r="D71"/>
  <c r="C71"/>
  <c r="F70"/>
  <c r="E70"/>
  <c r="D70"/>
  <c r="C70"/>
  <c r="F69"/>
  <c r="E69"/>
  <c r="D69"/>
  <c r="C69"/>
  <c r="F68"/>
  <c r="E68"/>
  <c r="D68"/>
  <c r="C68"/>
  <c r="F67"/>
  <c r="E67"/>
  <c r="D67"/>
  <c r="C67"/>
  <c r="F66"/>
  <c r="E66"/>
  <c r="D66"/>
  <c r="C66"/>
  <c r="F65"/>
  <c r="E65"/>
  <c r="D65"/>
  <c r="C65"/>
  <c r="F38"/>
  <c r="E38"/>
  <c r="D3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13"/>
  <c r="F14"/>
  <c r="F15"/>
  <c r="F16"/>
  <c r="F17"/>
  <c r="F18"/>
  <c r="F19"/>
  <c r="F20"/>
  <c r="F12"/>
  <c r="E12"/>
  <c r="D13"/>
  <c r="D14"/>
  <c r="D15"/>
  <c r="D16"/>
  <c r="D17"/>
  <c r="D18"/>
  <c r="D19"/>
  <c r="D12"/>
  <c r="E13"/>
  <c r="E14"/>
  <c r="E15"/>
  <c r="E16"/>
  <c r="E17"/>
  <c r="E18"/>
  <c r="E19"/>
  <c r="E20"/>
  <c r="E43" i="4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</calcChain>
</file>

<file path=xl/sharedStrings.xml><?xml version="1.0" encoding="utf-8"?>
<sst xmlns="http://schemas.openxmlformats.org/spreadsheetml/2006/main" count="138" uniqueCount="137">
  <si>
    <t>no.</t>
    <phoneticPr fontId="1"/>
  </si>
  <si>
    <t>氏名</t>
  </si>
  <si>
    <t>ふりがな</t>
  </si>
  <si>
    <t>生年月日</t>
    <rPh sb="0" eb="2">
      <t>セイネン</t>
    </rPh>
    <rPh sb="2" eb="4">
      <t>ガッピ</t>
    </rPh>
    <phoneticPr fontId="4"/>
  </si>
  <si>
    <t>身長</t>
    <rPh sb="0" eb="2">
      <t>シンチョウ</t>
    </rPh>
    <phoneticPr fontId="4"/>
  </si>
  <si>
    <t>形態</t>
    <rPh sb="0" eb="2">
      <t>ケイタイ</t>
    </rPh>
    <phoneticPr fontId="4"/>
  </si>
  <si>
    <t>cm</t>
  </si>
  <si>
    <t>小数点第一位</t>
    <phoneticPr fontId="1"/>
  </si>
  <si>
    <t>kg</t>
    <phoneticPr fontId="1"/>
  </si>
  <si>
    <t>小数点第二位</t>
    <rPh sb="4" eb="5">
      <t>２</t>
    </rPh>
    <phoneticPr fontId="1"/>
  </si>
  <si>
    <t>記入者</t>
    <rPh sb="0" eb="2">
      <t>キニュウ</t>
    </rPh>
    <rPh sb="2" eb="3">
      <t>シャ</t>
    </rPh>
    <phoneticPr fontId="1"/>
  </si>
  <si>
    <t>ふりがな　・　生年月日　・　身長　・　体重</t>
    <rPh sb="7" eb="9">
      <t>セイネン</t>
    </rPh>
    <rPh sb="9" eb="11">
      <t>ガッピ</t>
    </rPh>
    <rPh sb="14" eb="16">
      <t>シンチョウ</t>
    </rPh>
    <rPh sb="19" eb="21">
      <t>タイジュウ</t>
    </rPh>
    <phoneticPr fontId="1"/>
  </si>
  <si>
    <t>　　　　．</t>
    <phoneticPr fontId="1"/>
  </si>
  <si>
    <t>　　　．</t>
    <phoneticPr fontId="1"/>
  </si>
  <si>
    <t>ひらがな</t>
    <phoneticPr fontId="1"/>
  </si>
  <si>
    <t>西暦</t>
    <rPh sb="0" eb="2">
      <t>セイレキ</t>
    </rPh>
    <phoneticPr fontId="1"/>
  </si>
  <si>
    <t>体重</t>
    <phoneticPr fontId="4"/>
  </si>
  <si>
    <t>①　／　⑩</t>
    <phoneticPr fontId="1"/>
  </si>
  <si>
    <t>②　／　⑩</t>
    <phoneticPr fontId="1"/>
  </si>
  <si>
    <t>③　／　⑩</t>
    <phoneticPr fontId="1"/>
  </si>
  <si>
    <t>④　／　⑩</t>
    <phoneticPr fontId="1"/>
  </si>
  <si>
    <t>⑤　／　⑩</t>
    <phoneticPr fontId="1"/>
  </si>
  <si>
    <t>⑥　／　⑩</t>
    <phoneticPr fontId="1"/>
  </si>
  <si>
    <t>⑦　／　⑩</t>
    <phoneticPr fontId="1"/>
  </si>
  <si>
    <t>⑧　／　⑩</t>
    <phoneticPr fontId="1"/>
  </si>
  <si>
    <t>⑨　／　⑩</t>
    <phoneticPr fontId="1"/>
  </si>
  <si>
    <t>⑩　／　⑩</t>
    <phoneticPr fontId="1"/>
  </si>
  <si>
    <t>　　　　　　年　　　月　　　日</t>
    <rPh sb="6" eb="7">
      <t>ネン</t>
    </rPh>
    <rPh sb="10" eb="11">
      <t>ガツ</t>
    </rPh>
    <rPh sb="14" eb="15">
      <t>ニチ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</si>
  <si>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</si>
  <si>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</si>
  <si>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人数</t>
    <rPh sb="0" eb="2">
      <t>ニンズウ</t>
    </rPh>
    <phoneticPr fontId="1"/>
  </si>
  <si>
    <t>グループ数</t>
    <rPh sb="4" eb="5">
      <t>スウ</t>
    </rPh>
    <phoneticPr fontId="1"/>
  </si>
  <si>
    <t>女性</t>
    <rPh sb="0" eb="2">
      <t>ジョセイ</t>
    </rPh>
    <phoneticPr fontId="1"/>
  </si>
  <si>
    <t>※ 0&lt;人数≦100</t>
    <rPh sb="4" eb="6">
      <t>ニンズウ</t>
    </rPh>
    <phoneticPr fontId="1"/>
  </si>
  <si>
    <t>※ 0&lt;グループ数≦10</t>
    <rPh sb="8" eb="9">
      <t>スウ</t>
    </rPh>
    <phoneticPr fontId="1"/>
  </si>
  <si>
    <t>人数とグループ数を入力すると印刷シート『no.』と『氏名欄』に自動で反映される．</t>
    <rPh sb="0" eb="2">
      <t>ニンズウ</t>
    </rPh>
    <rPh sb="7" eb="8">
      <t>スウ</t>
    </rPh>
    <rPh sb="9" eb="11">
      <t>ニュウリョク</t>
    </rPh>
    <rPh sb="14" eb="16">
      <t>インサツ</t>
    </rPh>
    <rPh sb="26" eb="28">
      <t>シメイ</t>
    </rPh>
    <rPh sb="28" eb="29">
      <t>ラン</t>
    </rPh>
    <rPh sb="31" eb="33">
      <t>ジドウ</t>
    </rPh>
    <rPh sb="34" eb="36">
      <t>ハンエイ</t>
    </rPh>
    <phoneticPr fontId="1"/>
  </si>
  <si>
    <t>五十一</t>
    <rPh sb="0" eb="3">
      <t>５１</t>
    </rPh>
    <phoneticPr fontId="1"/>
  </si>
  <si>
    <t>五十二</t>
    <rPh sb="0" eb="3">
      <t>ゴジュ</t>
    </rPh>
    <phoneticPr fontId="1"/>
  </si>
  <si>
    <t>五十三</t>
    <rPh sb="0" eb="3">
      <t>ゴジュ</t>
    </rPh>
    <phoneticPr fontId="1"/>
  </si>
  <si>
    <t>五十四</t>
    <rPh sb="0" eb="3">
      <t>ゴジュ</t>
    </rPh>
    <phoneticPr fontId="1"/>
  </si>
  <si>
    <t>五十五</t>
    <rPh sb="0" eb="3">
      <t>ゴジュ</t>
    </rPh>
    <phoneticPr fontId="1"/>
  </si>
  <si>
    <t>五十六</t>
    <rPh sb="0" eb="3">
      <t>ゴジュ</t>
    </rPh>
    <phoneticPr fontId="1"/>
  </si>
  <si>
    <t>五十七</t>
    <rPh sb="0" eb="3">
      <t>ゴジュ</t>
    </rPh>
    <phoneticPr fontId="1"/>
  </si>
  <si>
    <t>五十八</t>
    <rPh sb="0" eb="3">
      <t>ゴジュ</t>
    </rPh>
    <phoneticPr fontId="1"/>
  </si>
  <si>
    <t>五十九</t>
    <rPh sb="0" eb="3">
      <t>ゴジュ</t>
    </rPh>
    <phoneticPr fontId="1"/>
  </si>
  <si>
    <t>六十</t>
    <rPh sb="0" eb="2">
      <t>ロクジュ</t>
    </rPh>
    <phoneticPr fontId="1"/>
  </si>
  <si>
    <t>六十一</t>
    <rPh sb="0" eb="3">
      <t>ロクジュ</t>
    </rPh>
    <phoneticPr fontId="1"/>
  </si>
  <si>
    <t>六十二</t>
    <rPh sb="0" eb="3">
      <t>ロクジュ</t>
    </rPh>
    <phoneticPr fontId="1"/>
  </si>
  <si>
    <t>六十三</t>
    <rPh sb="0" eb="3">
      <t>ロクジュ</t>
    </rPh>
    <phoneticPr fontId="1"/>
  </si>
  <si>
    <t>六十四</t>
    <rPh sb="0" eb="3">
      <t>ロクジュ</t>
    </rPh>
    <phoneticPr fontId="1"/>
  </si>
  <si>
    <t>六十五</t>
    <rPh sb="0" eb="3">
      <t>ロクジュ</t>
    </rPh>
    <phoneticPr fontId="1"/>
  </si>
  <si>
    <t>六十六</t>
    <rPh sb="0" eb="3">
      <t>ロクジュウ</t>
    </rPh>
    <phoneticPr fontId="1"/>
  </si>
  <si>
    <t>六十七</t>
    <rPh sb="0" eb="3">
      <t>ロクジュウ</t>
    </rPh>
    <phoneticPr fontId="1"/>
  </si>
  <si>
    <t>六十八</t>
    <rPh sb="0" eb="3">
      <t>ロクジュ</t>
    </rPh>
    <phoneticPr fontId="1"/>
  </si>
  <si>
    <t>六十九</t>
    <rPh sb="0" eb="3">
      <t>ロクジュ</t>
    </rPh>
    <phoneticPr fontId="1"/>
  </si>
  <si>
    <t>七十</t>
    <rPh sb="0" eb="2">
      <t>シt</t>
    </rPh>
    <phoneticPr fontId="1"/>
  </si>
  <si>
    <t>七十一</t>
    <rPh sb="0" eb="3">
      <t>シt</t>
    </rPh>
    <phoneticPr fontId="1"/>
  </si>
  <si>
    <t>七十二</t>
    <rPh sb="0" eb="3">
      <t>シt</t>
    </rPh>
    <phoneticPr fontId="1"/>
  </si>
  <si>
    <t>七十三</t>
    <rPh sb="0" eb="3">
      <t>シチジュ</t>
    </rPh>
    <phoneticPr fontId="1"/>
  </si>
  <si>
    <t>七十四</t>
    <rPh sb="0" eb="3">
      <t>シt</t>
    </rPh>
    <phoneticPr fontId="1"/>
  </si>
  <si>
    <t>七十五</t>
    <rPh sb="0" eb="3">
      <t>シt</t>
    </rPh>
    <phoneticPr fontId="1"/>
  </si>
  <si>
    <t>七十六</t>
    <rPh sb="0" eb="3">
      <t>シt</t>
    </rPh>
    <phoneticPr fontId="1"/>
  </si>
  <si>
    <t>七十七</t>
    <rPh sb="0" eb="3">
      <t>シt</t>
    </rPh>
    <phoneticPr fontId="1"/>
  </si>
  <si>
    <t>七十八</t>
    <rPh sb="0" eb="3">
      <t>シt</t>
    </rPh>
    <phoneticPr fontId="1"/>
  </si>
  <si>
    <t>七十九</t>
    <rPh sb="0" eb="3">
      <t>シt</t>
    </rPh>
    <phoneticPr fontId="1"/>
  </si>
  <si>
    <t>八十</t>
    <rPh sb="0" eb="2">
      <t>ハチジュ</t>
    </rPh>
    <phoneticPr fontId="1"/>
  </si>
  <si>
    <t>八十一</t>
    <rPh sb="0" eb="3">
      <t>ハチジュ</t>
    </rPh>
    <phoneticPr fontId="1"/>
  </si>
  <si>
    <t>八十二</t>
    <rPh sb="0" eb="3">
      <t>ハチジュ</t>
    </rPh>
    <phoneticPr fontId="1"/>
  </si>
  <si>
    <t>八十三</t>
    <rPh sb="0" eb="3">
      <t>ハチジュ</t>
    </rPh>
    <phoneticPr fontId="1"/>
  </si>
  <si>
    <t>八十四</t>
    <rPh sb="0" eb="3">
      <t>ハチジュ</t>
    </rPh>
    <phoneticPr fontId="1"/>
  </si>
  <si>
    <t>八十五</t>
    <rPh sb="0" eb="3">
      <t>ハチジュ</t>
    </rPh>
    <phoneticPr fontId="1"/>
  </si>
  <si>
    <t>八十六</t>
    <rPh sb="0" eb="3">
      <t>ハチジュ</t>
    </rPh>
    <phoneticPr fontId="1"/>
  </si>
  <si>
    <t>八十七</t>
    <rPh sb="0" eb="3">
      <t>ハチジュ</t>
    </rPh>
    <phoneticPr fontId="1"/>
  </si>
  <si>
    <t>八十八</t>
    <rPh sb="0" eb="3">
      <t>ハチジュ</t>
    </rPh>
    <phoneticPr fontId="1"/>
  </si>
  <si>
    <t>八十九</t>
    <rPh sb="0" eb="3">
      <t>ハチジュ</t>
    </rPh>
    <phoneticPr fontId="1"/>
  </si>
  <si>
    <t>九十</t>
    <rPh sb="0" eb="2">
      <t>キュ</t>
    </rPh>
    <phoneticPr fontId="1"/>
  </si>
  <si>
    <t>九十一</t>
    <rPh sb="0" eb="3">
      <t>キュウジュウイ</t>
    </rPh>
    <phoneticPr fontId="1"/>
  </si>
  <si>
    <t>九十二</t>
    <rPh sb="0" eb="3">
      <t>キュウjy</t>
    </rPh>
    <phoneticPr fontId="1"/>
  </si>
  <si>
    <t>九十三</t>
    <rPh sb="0" eb="3">
      <t>キュ</t>
    </rPh>
    <phoneticPr fontId="1"/>
  </si>
  <si>
    <t>九十四</t>
    <rPh sb="0" eb="3">
      <t>キュ</t>
    </rPh>
    <phoneticPr fontId="1"/>
  </si>
  <si>
    <t>九十五</t>
    <rPh sb="0" eb="3">
      <t>キュ</t>
    </rPh>
    <phoneticPr fontId="1"/>
  </si>
  <si>
    <t>九十六</t>
    <rPh sb="0" eb="3">
      <t>キュ</t>
    </rPh>
    <phoneticPr fontId="1"/>
  </si>
  <si>
    <t>九十七</t>
    <rPh sb="0" eb="3">
      <t>キュウジュウシ</t>
    </rPh>
    <phoneticPr fontId="1"/>
  </si>
  <si>
    <t>九十八</t>
    <rPh sb="0" eb="3">
      <t>キュ</t>
    </rPh>
    <phoneticPr fontId="1"/>
  </si>
  <si>
    <t>九十九</t>
    <rPh sb="0" eb="3">
      <t>キュ</t>
    </rPh>
    <phoneticPr fontId="1"/>
  </si>
  <si>
    <t>百</t>
    <rPh sb="0" eb="1">
      <t>ヒャk</t>
    </rPh>
    <phoneticPr fontId="1"/>
  </si>
  <si>
    <t>一</t>
    <rPh sb="0" eb="1">
      <t>1</t>
    </rPh>
    <phoneticPr fontId="6"/>
  </si>
  <si>
    <t>二</t>
    <rPh sb="0" eb="1">
      <t>2</t>
    </rPh>
    <phoneticPr fontId="6"/>
  </si>
  <si>
    <t>三</t>
    <rPh sb="0" eb="1">
      <t>サン</t>
    </rPh>
    <phoneticPr fontId="1"/>
  </si>
  <si>
    <t>四</t>
    <rPh sb="0" eb="1">
      <t>❹</t>
    </rPh>
    <phoneticPr fontId="6"/>
  </si>
  <si>
    <t>五</t>
    <rPh sb="0" eb="1">
      <t>⑤</t>
    </rPh>
    <phoneticPr fontId="6"/>
  </si>
  <si>
    <t>六</t>
    <rPh sb="0" eb="1">
      <t>⑥</t>
    </rPh>
    <phoneticPr fontId="1"/>
  </si>
  <si>
    <t>七</t>
    <rPh sb="0" eb="1">
      <t>⑦</t>
    </rPh>
    <phoneticPr fontId="6"/>
  </si>
  <si>
    <t>八</t>
    <rPh sb="0" eb="1">
      <t>⑧</t>
    </rPh>
    <phoneticPr fontId="6"/>
  </si>
  <si>
    <t>九</t>
    <rPh sb="0" eb="1">
      <t>⑨</t>
    </rPh>
    <phoneticPr fontId="1"/>
  </si>
  <si>
    <t>十</t>
    <rPh sb="0" eb="1">
      <t>⒑</t>
    </rPh>
    <phoneticPr fontId="6"/>
  </si>
  <si>
    <t>十一</t>
    <rPh sb="0" eb="2">
      <t>Ⅺ</t>
    </rPh>
    <phoneticPr fontId="6"/>
  </si>
  <si>
    <t>十二</t>
    <rPh sb="0" eb="2">
      <t>Ⅻ</t>
    </rPh>
    <phoneticPr fontId="1"/>
  </si>
  <si>
    <t>十三</t>
    <rPh sb="0" eb="2">
      <t>1/3</t>
    </rPh>
    <phoneticPr fontId="1"/>
  </si>
  <si>
    <t>十四</t>
    <rPh sb="0" eb="2">
      <t>14</t>
    </rPh>
    <phoneticPr fontId="1"/>
  </si>
  <si>
    <t>十五</t>
    <rPh sb="0" eb="2">
      <t>15</t>
    </rPh>
    <phoneticPr fontId="1"/>
  </si>
  <si>
    <t>十六</t>
    <rPh sb="0" eb="2">
      <t>16</t>
    </rPh>
    <phoneticPr fontId="1"/>
  </si>
  <si>
    <t>十七</t>
    <rPh sb="0" eb="2">
      <t>17</t>
    </rPh>
    <phoneticPr fontId="1"/>
  </si>
  <si>
    <t>十八</t>
    <rPh sb="0" eb="2">
      <t>18</t>
    </rPh>
    <phoneticPr fontId="1"/>
  </si>
  <si>
    <t>十九</t>
    <rPh sb="0" eb="2">
      <t>19</t>
    </rPh>
    <phoneticPr fontId="1"/>
  </si>
  <si>
    <t>二十</t>
    <rPh sb="0" eb="2">
      <t>20</t>
    </rPh>
    <phoneticPr fontId="1"/>
  </si>
  <si>
    <t>二十一</t>
    <rPh sb="0" eb="3">
      <t>21</t>
    </rPh>
    <phoneticPr fontId="1"/>
  </si>
  <si>
    <t>二十二</t>
    <rPh sb="0" eb="3">
      <t>22</t>
    </rPh>
    <phoneticPr fontId="1"/>
  </si>
  <si>
    <t>二十三</t>
    <rPh sb="0" eb="3">
      <t>23</t>
    </rPh>
    <phoneticPr fontId="6"/>
  </si>
  <si>
    <t>二十四</t>
    <rPh sb="0" eb="3">
      <t>24</t>
    </rPh>
    <phoneticPr fontId="6"/>
  </si>
  <si>
    <t>二十五</t>
    <rPh sb="0" eb="3">
      <t>25</t>
    </rPh>
    <phoneticPr fontId="6"/>
  </si>
  <si>
    <t>二十六</t>
    <rPh sb="0" eb="3">
      <t>26</t>
    </rPh>
    <phoneticPr fontId="6"/>
  </si>
  <si>
    <t>二十七</t>
    <rPh sb="0" eb="3">
      <t>27</t>
    </rPh>
    <phoneticPr fontId="1"/>
  </si>
  <si>
    <t>二十八</t>
    <rPh sb="0" eb="3">
      <t>28</t>
    </rPh>
    <phoneticPr fontId="1"/>
  </si>
  <si>
    <t>二十九</t>
    <rPh sb="0" eb="3">
      <t>29</t>
    </rPh>
    <phoneticPr fontId="1"/>
  </si>
  <si>
    <t>三十</t>
    <rPh sb="0" eb="2">
      <t>30</t>
    </rPh>
    <phoneticPr fontId="7"/>
  </si>
  <si>
    <t>三十一</t>
    <rPh sb="0" eb="3">
      <t>31</t>
    </rPh>
    <phoneticPr fontId="7"/>
  </si>
  <si>
    <t>三十二</t>
    <rPh sb="0" eb="3">
      <t>32</t>
    </rPh>
    <phoneticPr fontId="7"/>
  </si>
  <si>
    <t>三十三</t>
    <rPh sb="0" eb="3">
      <t>33</t>
    </rPh>
    <phoneticPr fontId="1"/>
  </si>
  <si>
    <t>三十四</t>
    <rPh sb="0" eb="3">
      <t>34</t>
    </rPh>
    <phoneticPr fontId="1"/>
  </si>
  <si>
    <t>三十五</t>
    <rPh sb="0" eb="3">
      <t>35</t>
    </rPh>
    <phoneticPr fontId="1"/>
  </si>
  <si>
    <t>三十六</t>
    <rPh sb="0" eb="3">
      <t>36</t>
    </rPh>
    <phoneticPr fontId="1"/>
  </si>
  <si>
    <t>三十七</t>
    <rPh sb="0" eb="3">
      <t>37</t>
    </rPh>
    <phoneticPr fontId="1"/>
  </si>
  <si>
    <t>三十八</t>
    <rPh sb="0" eb="3">
      <t>38</t>
    </rPh>
    <phoneticPr fontId="1"/>
  </si>
  <si>
    <t>三十九</t>
    <rPh sb="0" eb="3">
      <t>39</t>
    </rPh>
    <phoneticPr fontId="1"/>
  </si>
  <si>
    <t>四十</t>
    <rPh sb="0" eb="2">
      <t>40</t>
    </rPh>
    <phoneticPr fontId="1"/>
  </si>
  <si>
    <t>四十一</t>
    <rPh sb="0" eb="3">
      <t>41</t>
    </rPh>
    <phoneticPr fontId="1"/>
  </si>
  <si>
    <t>四十二</t>
    <rPh sb="0" eb="3">
      <t>42</t>
    </rPh>
    <phoneticPr fontId="1"/>
  </si>
  <si>
    <t>四十三</t>
    <rPh sb="0" eb="3">
      <t>43</t>
    </rPh>
    <phoneticPr fontId="6"/>
  </si>
  <si>
    <t>四十四</t>
    <rPh sb="0" eb="3">
      <t>44</t>
    </rPh>
    <phoneticPr fontId="6"/>
  </si>
  <si>
    <t>四十五</t>
    <rPh sb="0" eb="3">
      <t>45</t>
    </rPh>
    <phoneticPr fontId="1"/>
  </si>
  <si>
    <t>四十六</t>
    <rPh sb="0" eb="3">
      <t>46</t>
    </rPh>
    <phoneticPr fontId="1"/>
  </si>
  <si>
    <t>四十七</t>
    <rPh sb="0" eb="3">
      <t>47</t>
    </rPh>
    <phoneticPr fontId="1"/>
  </si>
  <si>
    <t>四十八</t>
    <rPh sb="0" eb="3">
      <t>48</t>
    </rPh>
    <phoneticPr fontId="1"/>
  </si>
  <si>
    <t>四十九</t>
    <rPh sb="0" eb="3">
      <t>49</t>
    </rPh>
    <phoneticPr fontId="1"/>
  </si>
  <si>
    <t>五十</t>
    <rPh sb="0" eb="2">
      <t>50</t>
    </rPh>
    <phoneticPr fontId="1"/>
  </si>
  <si>
    <t>入力箇所</t>
    <rPh sb="0" eb="2">
      <t>ニュウリョク</t>
    </rPh>
    <rPh sb="2" eb="4">
      <t>カショ</t>
    </rPh>
    <phoneticPr fontId="1"/>
  </si>
</sst>
</file>

<file path=xl/styles.xml><?xml version="1.0" encoding="utf-8"?>
<styleSheet xmlns="http://schemas.openxmlformats.org/spreadsheetml/2006/main">
  <fonts count="18"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HGP創英ﾌﾟﾚｾﾞﾝｽEB"/>
      <family val="1"/>
      <charset val="128"/>
    </font>
    <font>
      <u/>
      <sz val="11"/>
      <color theme="10"/>
      <name val="Yu Gothic"/>
      <family val="2"/>
      <charset val="128"/>
      <scheme val="minor"/>
    </font>
    <font>
      <u/>
      <sz val="11"/>
      <color theme="11"/>
      <name val="Yu Gothic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sz val="20"/>
      <color theme="1"/>
      <name val="HGS明朝E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ECFF"/>
        <bgColor indexed="64"/>
      </patternFill>
    </fill>
  </fills>
  <borders count="43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indexed="64"/>
      </right>
      <top/>
      <bottom style="medium">
        <color indexed="64"/>
      </bottom>
      <diagonal/>
    </border>
  </borders>
  <cellStyleXfs count="15">
    <xf numFmtId="0" fontId="0" fillId="0" borderId="0">
      <alignment vertical="center"/>
    </xf>
    <xf numFmtId="0" fontId="2" fillId="0" borderId="0">
      <alignment vertical="center"/>
    </xf>
    <xf numFmtId="0" fontId="3" fillId="0" borderId="0" applyFont="0" applyFill="0" applyBorder="0" applyAlignment="0" applyProtection="0">
      <alignment vertical="center"/>
    </xf>
    <xf numFmtId="0" fontId="3" fillId="0" borderId="0" applyFont="0" applyFill="0" applyBorder="0" applyAlignment="0" applyProtection="0">
      <alignment vertical="center"/>
    </xf>
    <xf numFmtId="0" fontId="3" fillId="0" borderId="0" applyFont="0" applyFill="0" applyBorder="0" applyAlignment="0" applyProtection="0">
      <alignment vertical="center"/>
    </xf>
    <xf numFmtId="0" fontId="3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7" fillId="2" borderId="13" xfId="7" applyFont="1" applyFill="1" applyBorder="1" applyAlignment="1">
      <alignment horizontal="center" vertical="center"/>
    </xf>
    <xf numFmtId="0" fontId="7" fillId="2" borderId="22" xfId="7" applyFont="1" applyFill="1" applyBorder="1" applyAlignment="1">
      <alignment horizontal="center" vertical="center"/>
    </xf>
    <xf numFmtId="0" fontId="7" fillId="2" borderId="19" xfId="7" applyFont="1" applyFill="1" applyBorder="1" applyAlignment="1">
      <alignment vertical="center"/>
    </xf>
    <xf numFmtId="0" fontId="7" fillId="2" borderId="20" xfId="7" applyFont="1" applyFill="1" applyBorder="1" applyAlignment="1">
      <alignment vertical="center"/>
    </xf>
    <xf numFmtId="0" fontId="7" fillId="2" borderId="12" xfId="7" applyFont="1" applyFill="1" applyBorder="1" applyAlignment="1">
      <alignment horizontal="right" vertical="center"/>
    </xf>
    <xf numFmtId="0" fontId="7" fillId="2" borderId="21" xfId="7" applyFont="1" applyFill="1" applyBorder="1" applyAlignment="1">
      <alignment horizontal="right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4" xfId="7" applyFont="1" applyFill="1" applyBorder="1" applyAlignment="1">
      <alignment horizontal="center" vertical="center"/>
    </xf>
    <xf numFmtId="0" fontId="7" fillId="0" borderId="3" xfId="7" applyFont="1" applyFill="1" applyBorder="1" applyAlignment="1">
      <alignment horizontal="center" vertical="center"/>
    </xf>
    <xf numFmtId="0" fontId="7" fillId="0" borderId="30" xfId="7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2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5" xfId="0" applyFont="1" applyBorder="1">
      <alignment vertical="center"/>
    </xf>
    <xf numFmtId="0" fontId="15" fillId="0" borderId="4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30" xfId="0" applyFont="1" applyBorder="1">
      <alignment vertical="center"/>
    </xf>
    <xf numFmtId="0" fontId="14" fillId="0" borderId="6" xfId="0" applyFont="1" applyBorder="1">
      <alignment vertical="center"/>
    </xf>
    <xf numFmtId="0" fontId="14" fillId="0" borderId="41" xfId="0" applyFont="1" applyBorder="1">
      <alignment vertical="center"/>
    </xf>
    <xf numFmtId="0" fontId="14" fillId="0" borderId="11" xfId="0" applyFont="1" applyBorder="1">
      <alignment vertical="center"/>
    </xf>
    <xf numFmtId="0" fontId="14" fillId="0" borderId="42" xfId="0" applyFont="1" applyBorder="1">
      <alignment vertical="center"/>
    </xf>
    <xf numFmtId="0" fontId="14" fillId="0" borderId="18" xfId="0" applyFont="1" applyBorder="1">
      <alignment vertical="center"/>
    </xf>
    <xf numFmtId="0" fontId="15" fillId="0" borderId="17" xfId="0" applyFont="1" applyBorder="1">
      <alignment vertical="center"/>
    </xf>
    <xf numFmtId="0" fontId="16" fillId="0" borderId="14" xfId="0" applyFont="1" applyBorder="1">
      <alignment vertical="center"/>
    </xf>
    <xf numFmtId="0" fontId="16" fillId="0" borderId="23" xfId="0" applyFont="1" applyBorder="1">
      <alignment vertical="center"/>
    </xf>
    <xf numFmtId="0" fontId="14" fillId="0" borderId="40" xfId="0" applyFont="1" applyBorder="1">
      <alignment vertical="center"/>
    </xf>
    <xf numFmtId="0" fontId="14" fillId="0" borderId="39" xfId="0" applyFont="1" applyBorder="1">
      <alignment vertical="center"/>
    </xf>
    <xf numFmtId="0" fontId="14" fillId="0" borderId="16" xfId="0" applyFont="1" applyBorder="1">
      <alignment vertical="center"/>
    </xf>
    <xf numFmtId="0" fontId="0" fillId="4" borderId="0" xfId="0" applyFill="1" applyAlignment="1">
      <alignment vertical="center"/>
    </xf>
    <xf numFmtId="0" fontId="0" fillId="4" borderId="32" xfId="0" applyFill="1" applyBorder="1" applyAlignment="1">
      <alignment horizontal="left" vertical="center"/>
    </xf>
    <xf numFmtId="0" fontId="0" fillId="4" borderId="0" xfId="0" applyFill="1">
      <alignment vertical="center"/>
    </xf>
    <xf numFmtId="0" fontId="11" fillId="2" borderId="0" xfId="0" applyFont="1" applyFill="1" applyBorder="1" applyAlignment="1">
      <alignment horizontal="left" vertical="center" wrapText="1"/>
    </xf>
    <xf numFmtId="0" fontId="1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7" fillId="0" borderId="2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36" xfId="7" applyFont="1" applyFill="1" applyBorder="1" applyAlignment="1">
      <alignment horizontal="center" vertical="center"/>
    </xf>
    <xf numFmtId="0" fontId="7" fillId="0" borderId="37" xfId="7" applyFont="1" applyFill="1" applyBorder="1" applyAlignment="1">
      <alignment horizontal="center" vertical="center"/>
    </xf>
    <xf numFmtId="0" fontId="7" fillId="0" borderId="38" xfId="7" applyFont="1" applyFill="1" applyBorder="1" applyAlignment="1">
      <alignment horizontal="center" vertical="center"/>
    </xf>
    <xf numFmtId="0" fontId="7" fillId="3" borderId="27" xfId="7" applyFont="1" applyFill="1" applyBorder="1" applyAlignment="1">
      <alignment horizontal="center" vertical="center"/>
    </xf>
    <xf numFmtId="0" fontId="7" fillId="3" borderId="24" xfId="7" applyFont="1" applyFill="1" applyBorder="1" applyAlignment="1">
      <alignment horizontal="center" vertical="center"/>
    </xf>
    <xf numFmtId="0" fontId="7" fillId="3" borderId="28" xfId="7" applyFont="1" applyFill="1" applyBorder="1" applyAlignment="1">
      <alignment horizontal="center" vertical="center"/>
    </xf>
    <xf numFmtId="0" fontId="7" fillId="3" borderId="29" xfId="7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15">
    <cellStyle name="ハイパーリンク" xfId="13" builtinId="8" hidden="1"/>
    <cellStyle name="桁区切り 2" xfId="3"/>
    <cellStyle name="桁区切り 3" xfId="4"/>
    <cellStyle name="桁区切り 4" xfId="5"/>
    <cellStyle name="桁区切り 5" xfId="2"/>
    <cellStyle name="標準" xfId="0" builtinId="0"/>
    <cellStyle name="標準 2" xfId="6"/>
    <cellStyle name="標準 3" xfId="7"/>
    <cellStyle name="標準 4" xfId="8"/>
    <cellStyle name="標準 5" xfId="9"/>
    <cellStyle name="標準 6" xfId="10"/>
    <cellStyle name="標準 7" xfId="11"/>
    <cellStyle name="標準 8" xfId="12"/>
    <cellStyle name="標準 9" xfId="1"/>
    <cellStyle name="表示済みのハイパーリンク" xfId="14" builtinId="9" hidden="1"/>
  </cellStyles>
  <dxfs count="0"/>
  <tableStyles count="0" defaultTableStyle="TableStyleMedium9" defaultPivotStyle="PivotStyleLight16"/>
  <colors>
    <mruColors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3"/>
  <sheetViews>
    <sheetView tabSelected="1" workbookViewId="0"/>
  </sheetViews>
  <sheetFormatPr defaultColWidth="8.875" defaultRowHeight="13.5"/>
  <cols>
    <col min="2" max="3" width="9" customWidth="1"/>
    <col min="5" max="5" width="4.5" customWidth="1"/>
    <col min="6" max="6" width="25.625" customWidth="1"/>
  </cols>
  <sheetData>
    <row r="2" spans="1:8">
      <c r="B2" s="16" t="s">
        <v>29</v>
      </c>
      <c r="C2" s="16" t="s">
        <v>32</v>
      </c>
      <c r="E2" s="13" t="s">
        <v>0</v>
      </c>
      <c r="F2" s="13" t="s">
        <v>28</v>
      </c>
    </row>
    <row r="3" spans="1:8">
      <c r="B3" s="16" t="s">
        <v>30</v>
      </c>
      <c r="C3" s="39">
        <v>100</v>
      </c>
      <c r="E3" s="13">
        <v>1</v>
      </c>
      <c r="F3" s="40" t="s">
        <v>86</v>
      </c>
      <c r="H3" s="41" t="s">
        <v>136</v>
      </c>
    </row>
    <row r="4" spans="1:8">
      <c r="B4" s="16" t="s">
        <v>31</v>
      </c>
      <c r="C4" s="39">
        <v>10</v>
      </c>
      <c r="E4" s="13">
        <f>E3+1</f>
        <v>2</v>
      </c>
      <c r="F4" s="40" t="s">
        <v>87</v>
      </c>
    </row>
    <row r="5" spans="1:8">
      <c r="E5" s="13">
        <f t="shared" ref="E5:E68" si="0">E4+1</f>
        <v>3</v>
      </c>
      <c r="F5" s="40" t="s">
        <v>88</v>
      </c>
    </row>
    <row r="6" spans="1:8">
      <c r="E6" s="13">
        <f t="shared" si="0"/>
        <v>4</v>
      </c>
      <c r="F6" s="40" t="s">
        <v>89</v>
      </c>
    </row>
    <row r="7" spans="1:8">
      <c r="E7" s="13">
        <f t="shared" si="0"/>
        <v>5</v>
      </c>
      <c r="F7" s="40" t="s">
        <v>90</v>
      </c>
    </row>
    <row r="8" spans="1:8">
      <c r="B8" t="s">
        <v>33</v>
      </c>
      <c r="E8" s="13">
        <f t="shared" si="0"/>
        <v>6</v>
      </c>
      <c r="F8" s="40" t="s">
        <v>91</v>
      </c>
    </row>
    <row r="9" spans="1:8" ht="13.5" customHeight="1">
      <c r="A9" s="14"/>
      <c r="B9" t="s">
        <v>34</v>
      </c>
      <c r="E9" s="13">
        <f>E8+1</f>
        <v>7</v>
      </c>
      <c r="F9" s="40" t="s">
        <v>92</v>
      </c>
    </row>
    <row r="10" spans="1:8">
      <c r="A10" s="14"/>
      <c r="E10" s="13">
        <f t="shared" si="0"/>
        <v>8</v>
      </c>
      <c r="F10" s="40" t="s">
        <v>93</v>
      </c>
    </row>
    <row r="11" spans="1:8">
      <c r="A11" s="14"/>
      <c r="B11" s="42" t="s">
        <v>35</v>
      </c>
      <c r="C11" s="42"/>
      <c r="E11" s="13">
        <f t="shared" si="0"/>
        <v>9</v>
      </c>
      <c r="F11" s="40" t="s">
        <v>94</v>
      </c>
    </row>
    <row r="12" spans="1:8">
      <c r="A12" s="14"/>
      <c r="B12" s="42"/>
      <c r="C12" s="42"/>
      <c r="E12" s="13">
        <f t="shared" si="0"/>
        <v>10</v>
      </c>
      <c r="F12" s="40" t="s">
        <v>95</v>
      </c>
    </row>
    <row r="13" spans="1:8">
      <c r="A13" s="14"/>
      <c r="B13" s="42"/>
      <c r="C13" s="42"/>
      <c r="E13" s="13">
        <f t="shared" si="0"/>
        <v>11</v>
      </c>
      <c r="F13" s="40" t="s">
        <v>96</v>
      </c>
    </row>
    <row r="14" spans="1:8">
      <c r="A14" s="14"/>
      <c r="B14" s="42"/>
      <c r="C14" s="42"/>
      <c r="E14" s="13">
        <f t="shared" si="0"/>
        <v>12</v>
      </c>
      <c r="F14" s="40" t="s">
        <v>97</v>
      </c>
    </row>
    <row r="15" spans="1:8">
      <c r="A15" s="14"/>
      <c r="B15" s="12"/>
      <c r="C15" s="15"/>
      <c r="E15" s="13">
        <f t="shared" si="0"/>
        <v>13</v>
      </c>
      <c r="F15" s="40" t="s">
        <v>98</v>
      </c>
    </row>
    <row r="16" spans="1:8">
      <c r="A16" s="14"/>
      <c r="B16" s="12"/>
      <c r="C16" s="15"/>
      <c r="E16" s="13">
        <f t="shared" si="0"/>
        <v>14</v>
      </c>
      <c r="F16" s="40" t="s">
        <v>99</v>
      </c>
    </row>
    <row r="17" spans="1:6">
      <c r="A17" s="14"/>
      <c r="B17" s="12"/>
      <c r="C17" s="15"/>
      <c r="E17" s="13">
        <f t="shared" si="0"/>
        <v>15</v>
      </c>
      <c r="F17" s="40" t="s">
        <v>100</v>
      </c>
    </row>
    <row r="18" spans="1:6">
      <c r="A18" s="14"/>
      <c r="B18" s="12"/>
      <c r="C18" s="15"/>
      <c r="E18" s="13">
        <f t="shared" si="0"/>
        <v>16</v>
      </c>
      <c r="F18" s="40" t="s">
        <v>101</v>
      </c>
    </row>
    <row r="19" spans="1:6">
      <c r="A19" s="14"/>
      <c r="B19" s="12"/>
      <c r="C19" s="15"/>
      <c r="E19" s="13">
        <f t="shared" si="0"/>
        <v>17</v>
      </c>
      <c r="F19" s="40" t="s">
        <v>102</v>
      </c>
    </row>
    <row r="20" spans="1:6">
      <c r="A20" s="14"/>
      <c r="B20" s="12"/>
      <c r="C20" s="15"/>
      <c r="E20" s="13">
        <f t="shared" si="0"/>
        <v>18</v>
      </c>
      <c r="F20" s="40" t="s">
        <v>103</v>
      </c>
    </row>
    <row r="21" spans="1:6">
      <c r="A21" s="14"/>
      <c r="B21" s="12"/>
      <c r="C21" s="15"/>
      <c r="E21" s="13">
        <f t="shared" si="0"/>
        <v>19</v>
      </c>
      <c r="F21" s="40" t="s">
        <v>104</v>
      </c>
    </row>
    <row r="22" spans="1:6">
      <c r="A22" s="14"/>
      <c r="B22" s="12"/>
      <c r="C22" s="15"/>
      <c r="E22" s="13">
        <f t="shared" si="0"/>
        <v>20</v>
      </c>
      <c r="F22" s="40" t="s">
        <v>105</v>
      </c>
    </row>
    <row r="23" spans="1:6">
      <c r="A23" s="14"/>
      <c r="B23" s="12"/>
      <c r="C23" s="15"/>
      <c r="E23" s="13">
        <f t="shared" si="0"/>
        <v>21</v>
      </c>
      <c r="F23" s="40" t="s">
        <v>106</v>
      </c>
    </row>
    <row r="24" spans="1:6">
      <c r="A24" s="14"/>
      <c r="B24" s="12"/>
      <c r="C24" s="15"/>
      <c r="E24" s="13">
        <f t="shared" si="0"/>
        <v>22</v>
      </c>
      <c r="F24" s="40" t="s">
        <v>107</v>
      </c>
    </row>
    <row r="25" spans="1:6">
      <c r="A25" s="14"/>
      <c r="B25" s="12"/>
      <c r="C25" s="15"/>
      <c r="E25" s="13">
        <f t="shared" si="0"/>
        <v>23</v>
      </c>
      <c r="F25" s="40" t="s">
        <v>108</v>
      </c>
    </row>
    <row r="26" spans="1:6">
      <c r="A26" s="14"/>
      <c r="B26" s="12"/>
      <c r="C26" s="15"/>
      <c r="E26" s="13">
        <f t="shared" si="0"/>
        <v>24</v>
      </c>
      <c r="F26" s="40" t="s">
        <v>109</v>
      </c>
    </row>
    <row r="27" spans="1:6">
      <c r="A27" s="14"/>
      <c r="B27" s="12"/>
      <c r="C27" s="15"/>
      <c r="E27" s="13">
        <f t="shared" si="0"/>
        <v>25</v>
      </c>
      <c r="F27" s="40" t="s">
        <v>110</v>
      </c>
    </row>
    <row r="28" spans="1:6">
      <c r="A28" s="14"/>
      <c r="B28" s="12"/>
      <c r="C28" s="15"/>
      <c r="E28" s="13">
        <f t="shared" si="0"/>
        <v>26</v>
      </c>
      <c r="F28" s="40" t="s">
        <v>111</v>
      </c>
    </row>
    <row r="29" spans="1:6">
      <c r="A29" s="14"/>
      <c r="B29" s="12"/>
      <c r="C29" s="15"/>
      <c r="E29" s="13">
        <f t="shared" si="0"/>
        <v>27</v>
      </c>
      <c r="F29" s="40" t="s">
        <v>112</v>
      </c>
    </row>
    <row r="30" spans="1:6">
      <c r="A30" s="14"/>
      <c r="B30" s="12"/>
      <c r="C30" s="15"/>
      <c r="E30" s="13">
        <f t="shared" si="0"/>
        <v>28</v>
      </c>
      <c r="F30" s="40" t="s">
        <v>113</v>
      </c>
    </row>
    <row r="31" spans="1:6">
      <c r="A31" s="14"/>
      <c r="B31" s="12"/>
      <c r="C31" s="15"/>
      <c r="E31" s="13">
        <f t="shared" si="0"/>
        <v>29</v>
      </c>
      <c r="F31" s="40" t="s">
        <v>114</v>
      </c>
    </row>
    <row r="32" spans="1:6">
      <c r="A32" s="14"/>
      <c r="B32" s="12"/>
      <c r="C32" s="15"/>
      <c r="E32" s="13">
        <f t="shared" si="0"/>
        <v>30</v>
      </c>
      <c r="F32" s="40" t="s">
        <v>115</v>
      </c>
    </row>
    <row r="33" spans="1:6">
      <c r="A33" s="14"/>
      <c r="B33" s="12"/>
      <c r="C33" s="15"/>
      <c r="E33" s="13">
        <f t="shared" si="0"/>
        <v>31</v>
      </c>
      <c r="F33" s="40" t="s">
        <v>116</v>
      </c>
    </row>
    <row r="34" spans="1:6">
      <c r="A34" s="14"/>
      <c r="B34" s="12"/>
      <c r="C34" s="15"/>
      <c r="E34" s="13">
        <f t="shared" si="0"/>
        <v>32</v>
      </c>
      <c r="F34" s="40" t="s">
        <v>117</v>
      </c>
    </row>
    <row r="35" spans="1:6">
      <c r="A35" s="14"/>
      <c r="B35" s="12"/>
      <c r="C35" s="15"/>
      <c r="E35" s="13">
        <f t="shared" si="0"/>
        <v>33</v>
      </c>
      <c r="F35" s="40" t="s">
        <v>118</v>
      </c>
    </row>
    <row r="36" spans="1:6">
      <c r="A36" s="14"/>
      <c r="B36" s="12"/>
      <c r="C36" s="15"/>
      <c r="E36" s="13">
        <f t="shared" si="0"/>
        <v>34</v>
      </c>
      <c r="F36" s="40" t="s">
        <v>119</v>
      </c>
    </row>
    <row r="37" spans="1:6">
      <c r="A37" s="14"/>
      <c r="B37" s="12"/>
      <c r="C37" s="15"/>
      <c r="E37" s="13">
        <f t="shared" si="0"/>
        <v>35</v>
      </c>
      <c r="F37" s="40" t="s">
        <v>120</v>
      </c>
    </row>
    <row r="38" spans="1:6">
      <c r="A38" s="14"/>
      <c r="B38" s="12"/>
      <c r="C38" s="15"/>
      <c r="E38" s="13">
        <f t="shared" si="0"/>
        <v>36</v>
      </c>
      <c r="F38" s="40" t="s">
        <v>121</v>
      </c>
    </row>
    <row r="39" spans="1:6">
      <c r="A39" s="14"/>
      <c r="B39" s="12"/>
      <c r="C39" s="15"/>
      <c r="E39" s="13">
        <f t="shared" si="0"/>
        <v>37</v>
      </c>
      <c r="F39" s="40" t="s">
        <v>122</v>
      </c>
    </row>
    <row r="40" spans="1:6">
      <c r="A40" s="14"/>
      <c r="B40" s="12"/>
      <c r="C40" s="15"/>
      <c r="E40" s="13">
        <f t="shared" si="0"/>
        <v>38</v>
      </c>
      <c r="F40" s="40" t="s">
        <v>123</v>
      </c>
    </row>
    <row r="41" spans="1:6">
      <c r="A41" s="14"/>
      <c r="B41" s="12"/>
      <c r="C41" s="15"/>
      <c r="E41" s="13">
        <f t="shared" si="0"/>
        <v>39</v>
      </c>
      <c r="F41" s="40" t="s">
        <v>124</v>
      </c>
    </row>
    <row r="42" spans="1:6">
      <c r="A42" s="14"/>
      <c r="B42" s="12"/>
      <c r="C42" s="15"/>
      <c r="E42" s="13">
        <f t="shared" si="0"/>
        <v>40</v>
      </c>
      <c r="F42" s="40" t="s">
        <v>125</v>
      </c>
    </row>
    <row r="43" spans="1:6">
      <c r="A43" s="14"/>
      <c r="B43" s="12"/>
      <c r="C43" s="15"/>
      <c r="E43" s="13">
        <f t="shared" si="0"/>
        <v>41</v>
      </c>
      <c r="F43" s="40" t="s">
        <v>126</v>
      </c>
    </row>
    <row r="44" spans="1:6">
      <c r="A44" s="14"/>
      <c r="B44" s="12"/>
      <c r="C44" s="15"/>
      <c r="E44" s="13">
        <f t="shared" si="0"/>
        <v>42</v>
      </c>
      <c r="F44" s="40" t="s">
        <v>127</v>
      </c>
    </row>
    <row r="45" spans="1:6">
      <c r="A45" s="14"/>
      <c r="B45" s="12"/>
      <c r="C45" s="15"/>
      <c r="E45" s="13">
        <f t="shared" si="0"/>
        <v>43</v>
      </c>
      <c r="F45" s="40" t="s">
        <v>128</v>
      </c>
    </row>
    <row r="46" spans="1:6">
      <c r="A46" s="14"/>
      <c r="B46" s="12"/>
      <c r="C46" s="15"/>
      <c r="E46" s="13">
        <f t="shared" si="0"/>
        <v>44</v>
      </c>
      <c r="F46" s="40" t="s">
        <v>129</v>
      </c>
    </row>
    <row r="47" spans="1:6">
      <c r="A47" s="14"/>
      <c r="B47" s="12"/>
      <c r="C47" s="15"/>
      <c r="E47" s="13">
        <f t="shared" si="0"/>
        <v>45</v>
      </c>
      <c r="F47" s="40" t="s">
        <v>130</v>
      </c>
    </row>
    <row r="48" spans="1:6">
      <c r="A48" s="14"/>
      <c r="B48" s="12"/>
      <c r="C48" s="15"/>
      <c r="E48" s="13">
        <f t="shared" si="0"/>
        <v>46</v>
      </c>
      <c r="F48" s="40" t="s">
        <v>131</v>
      </c>
    </row>
    <row r="49" spans="1:6">
      <c r="A49" s="14"/>
      <c r="B49" s="12"/>
      <c r="C49" s="15"/>
      <c r="E49" s="13">
        <f t="shared" si="0"/>
        <v>47</v>
      </c>
      <c r="F49" s="40" t="s">
        <v>132</v>
      </c>
    </row>
    <row r="50" spans="1:6">
      <c r="A50" s="14"/>
      <c r="B50" s="12"/>
      <c r="C50" s="15"/>
      <c r="E50" s="13">
        <f t="shared" si="0"/>
        <v>48</v>
      </c>
      <c r="F50" s="40" t="s">
        <v>133</v>
      </c>
    </row>
    <row r="51" spans="1:6">
      <c r="A51" s="14"/>
      <c r="B51" s="12"/>
      <c r="C51" s="15"/>
      <c r="E51" s="13">
        <f t="shared" si="0"/>
        <v>49</v>
      </c>
      <c r="F51" s="40" t="s">
        <v>134</v>
      </c>
    </row>
    <row r="52" spans="1:6">
      <c r="A52" s="14"/>
      <c r="B52" s="12"/>
      <c r="C52" s="15"/>
      <c r="E52" s="13">
        <f t="shared" si="0"/>
        <v>50</v>
      </c>
      <c r="F52" s="40" t="s">
        <v>135</v>
      </c>
    </row>
    <row r="53" spans="1:6">
      <c r="A53" s="14"/>
      <c r="B53" s="12"/>
      <c r="C53" s="15"/>
      <c r="E53" s="13">
        <f t="shared" si="0"/>
        <v>51</v>
      </c>
      <c r="F53" s="40" t="s">
        <v>36</v>
      </c>
    </row>
    <row r="54" spans="1:6">
      <c r="A54" s="14"/>
      <c r="B54" s="12"/>
      <c r="C54" s="15"/>
      <c r="E54" s="13">
        <f t="shared" si="0"/>
        <v>52</v>
      </c>
      <c r="F54" s="40" t="s">
        <v>37</v>
      </c>
    </row>
    <row r="55" spans="1:6">
      <c r="A55" s="14"/>
      <c r="B55" s="12"/>
      <c r="C55" s="15"/>
      <c r="E55" s="13">
        <f t="shared" si="0"/>
        <v>53</v>
      </c>
      <c r="F55" s="40" t="s">
        <v>38</v>
      </c>
    </row>
    <row r="56" spans="1:6">
      <c r="A56" s="14"/>
      <c r="B56" s="12"/>
      <c r="C56" s="15"/>
      <c r="E56" s="13">
        <f t="shared" si="0"/>
        <v>54</v>
      </c>
      <c r="F56" s="40" t="s">
        <v>39</v>
      </c>
    </row>
    <row r="57" spans="1:6">
      <c r="A57" s="14"/>
      <c r="B57" s="12"/>
      <c r="C57" s="15"/>
      <c r="E57" s="13">
        <f t="shared" si="0"/>
        <v>55</v>
      </c>
      <c r="F57" s="40" t="s">
        <v>40</v>
      </c>
    </row>
    <row r="58" spans="1:6">
      <c r="A58" s="14"/>
      <c r="B58" s="12"/>
      <c r="C58" s="15"/>
      <c r="E58" s="13">
        <f t="shared" si="0"/>
        <v>56</v>
      </c>
      <c r="F58" s="40" t="s">
        <v>41</v>
      </c>
    </row>
    <row r="59" spans="1:6">
      <c r="A59" s="14"/>
      <c r="B59" s="12"/>
      <c r="C59" s="15"/>
      <c r="E59" s="13">
        <f t="shared" si="0"/>
        <v>57</v>
      </c>
      <c r="F59" s="40" t="s">
        <v>42</v>
      </c>
    </row>
    <row r="60" spans="1:6">
      <c r="A60" s="14"/>
      <c r="B60" s="12"/>
      <c r="C60" s="15"/>
      <c r="E60" s="13">
        <f t="shared" si="0"/>
        <v>58</v>
      </c>
      <c r="F60" s="40" t="s">
        <v>43</v>
      </c>
    </row>
    <row r="61" spans="1:6">
      <c r="A61" s="14"/>
      <c r="B61" s="12"/>
      <c r="C61" s="15"/>
      <c r="E61" s="13">
        <f t="shared" si="0"/>
        <v>59</v>
      </c>
      <c r="F61" s="40" t="s">
        <v>44</v>
      </c>
    </row>
    <row r="62" spans="1:6">
      <c r="A62" s="14"/>
      <c r="B62" s="12"/>
      <c r="C62" s="15"/>
      <c r="E62" s="13">
        <f t="shared" si="0"/>
        <v>60</v>
      </c>
      <c r="F62" s="40" t="s">
        <v>45</v>
      </c>
    </row>
    <row r="63" spans="1:6">
      <c r="A63" s="14"/>
      <c r="B63" s="12"/>
      <c r="C63" s="15"/>
      <c r="E63" s="13">
        <f t="shared" si="0"/>
        <v>61</v>
      </c>
      <c r="F63" s="40" t="s">
        <v>46</v>
      </c>
    </row>
    <row r="64" spans="1:6">
      <c r="A64" s="14"/>
      <c r="B64" s="12"/>
      <c r="C64" s="15"/>
      <c r="E64" s="13">
        <f t="shared" si="0"/>
        <v>62</v>
      </c>
      <c r="F64" s="40" t="s">
        <v>47</v>
      </c>
    </row>
    <row r="65" spans="1:6">
      <c r="A65" s="14"/>
      <c r="B65" s="12"/>
      <c r="C65" s="15"/>
      <c r="E65" s="13">
        <f t="shared" si="0"/>
        <v>63</v>
      </c>
      <c r="F65" s="40" t="s">
        <v>48</v>
      </c>
    </row>
    <row r="66" spans="1:6">
      <c r="A66" s="14"/>
      <c r="B66" s="12"/>
      <c r="C66" s="15"/>
      <c r="E66" s="13">
        <f t="shared" si="0"/>
        <v>64</v>
      </c>
      <c r="F66" s="40" t="s">
        <v>49</v>
      </c>
    </row>
    <row r="67" spans="1:6">
      <c r="A67" s="14"/>
      <c r="B67" s="12"/>
      <c r="C67" s="15"/>
      <c r="E67" s="13">
        <f t="shared" si="0"/>
        <v>65</v>
      </c>
      <c r="F67" s="40" t="s">
        <v>50</v>
      </c>
    </row>
    <row r="68" spans="1:6">
      <c r="A68" s="14"/>
      <c r="B68" s="12"/>
      <c r="C68" s="15"/>
      <c r="E68" s="13">
        <f t="shared" si="0"/>
        <v>66</v>
      </c>
      <c r="F68" s="40" t="s">
        <v>51</v>
      </c>
    </row>
    <row r="69" spans="1:6">
      <c r="A69" s="14"/>
      <c r="B69" s="12"/>
      <c r="C69" s="15"/>
      <c r="E69" s="13">
        <f t="shared" ref="E69:E102" si="1">E68+1</f>
        <v>67</v>
      </c>
      <c r="F69" s="40" t="s">
        <v>52</v>
      </c>
    </row>
    <row r="70" spans="1:6">
      <c r="A70" s="14"/>
      <c r="B70" s="12"/>
      <c r="C70" s="15"/>
      <c r="E70" s="13">
        <f t="shared" si="1"/>
        <v>68</v>
      </c>
      <c r="F70" s="40" t="s">
        <v>53</v>
      </c>
    </row>
    <row r="71" spans="1:6">
      <c r="A71" s="14"/>
      <c r="B71" s="12"/>
      <c r="C71" s="15"/>
      <c r="E71" s="13">
        <f t="shared" si="1"/>
        <v>69</v>
      </c>
      <c r="F71" s="40" t="s">
        <v>54</v>
      </c>
    </row>
    <row r="72" spans="1:6">
      <c r="A72" s="14"/>
      <c r="B72" s="12"/>
      <c r="C72" s="15"/>
      <c r="E72" s="13">
        <f t="shared" si="1"/>
        <v>70</v>
      </c>
      <c r="F72" s="40" t="s">
        <v>55</v>
      </c>
    </row>
    <row r="73" spans="1:6">
      <c r="A73" s="14"/>
      <c r="B73" s="12"/>
      <c r="C73" s="15"/>
      <c r="E73" s="13">
        <f t="shared" si="1"/>
        <v>71</v>
      </c>
      <c r="F73" s="40" t="s">
        <v>56</v>
      </c>
    </row>
    <row r="74" spans="1:6">
      <c r="A74" s="14"/>
      <c r="B74" s="12"/>
      <c r="C74" s="15"/>
      <c r="E74" s="13">
        <f t="shared" si="1"/>
        <v>72</v>
      </c>
      <c r="F74" s="40" t="s">
        <v>57</v>
      </c>
    </row>
    <row r="75" spans="1:6">
      <c r="A75" s="14"/>
      <c r="B75" s="12"/>
      <c r="C75" s="15"/>
      <c r="E75" s="13">
        <f t="shared" si="1"/>
        <v>73</v>
      </c>
      <c r="F75" s="40" t="s">
        <v>58</v>
      </c>
    </row>
    <row r="76" spans="1:6">
      <c r="A76" s="14"/>
      <c r="B76" s="12"/>
      <c r="C76" s="15"/>
      <c r="E76" s="13">
        <f t="shared" si="1"/>
        <v>74</v>
      </c>
      <c r="F76" s="40" t="s">
        <v>59</v>
      </c>
    </row>
    <row r="77" spans="1:6">
      <c r="A77" s="14"/>
      <c r="B77" s="12"/>
      <c r="C77" s="15"/>
      <c r="E77" s="13">
        <f t="shared" si="1"/>
        <v>75</v>
      </c>
      <c r="F77" s="40" t="s">
        <v>60</v>
      </c>
    </row>
    <row r="78" spans="1:6">
      <c r="A78" s="14"/>
      <c r="B78" s="12"/>
      <c r="C78" s="15"/>
      <c r="E78" s="13">
        <f t="shared" si="1"/>
        <v>76</v>
      </c>
      <c r="F78" s="40" t="s">
        <v>61</v>
      </c>
    </row>
    <row r="79" spans="1:6">
      <c r="A79" s="14"/>
      <c r="B79" s="12"/>
      <c r="C79" s="15"/>
      <c r="E79" s="13">
        <f t="shared" si="1"/>
        <v>77</v>
      </c>
      <c r="F79" s="40" t="s">
        <v>62</v>
      </c>
    </row>
    <row r="80" spans="1:6">
      <c r="A80" s="14"/>
      <c r="B80" s="12"/>
      <c r="C80" s="15"/>
      <c r="E80" s="13">
        <f t="shared" si="1"/>
        <v>78</v>
      </c>
      <c r="F80" s="40" t="s">
        <v>63</v>
      </c>
    </row>
    <row r="81" spans="1:6">
      <c r="A81" s="14"/>
      <c r="B81" s="12"/>
      <c r="C81" s="15"/>
      <c r="E81" s="13">
        <f t="shared" si="1"/>
        <v>79</v>
      </c>
      <c r="F81" s="40" t="s">
        <v>64</v>
      </c>
    </row>
    <row r="82" spans="1:6">
      <c r="A82" s="14"/>
      <c r="B82" s="12"/>
      <c r="C82" s="15"/>
      <c r="E82" s="13">
        <f t="shared" si="1"/>
        <v>80</v>
      </c>
      <c r="F82" s="40" t="s">
        <v>65</v>
      </c>
    </row>
    <row r="83" spans="1:6">
      <c r="A83" s="14"/>
      <c r="B83" s="12"/>
      <c r="C83" s="15"/>
      <c r="E83" s="13">
        <f t="shared" si="1"/>
        <v>81</v>
      </c>
      <c r="F83" s="40" t="s">
        <v>66</v>
      </c>
    </row>
    <row r="84" spans="1:6">
      <c r="A84" s="14"/>
      <c r="B84" s="12"/>
      <c r="C84" s="15"/>
      <c r="E84" s="13">
        <f t="shared" si="1"/>
        <v>82</v>
      </c>
      <c r="F84" s="40" t="s">
        <v>67</v>
      </c>
    </row>
    <row r="85" spans="1:6">
      <c r="A85" s="14"/>
      <c r="B85" s="12"/>
      <c r="C85" s="15"/>
      <c r="E85" s="13">
        <f t="shared" si="1"/>
        <v>83</v>
      </c>
      <c r="F85" s="40" t="s">
        <v>68</v>
      </c>
    </row>
    <row r="86" spans="1:6">
      <c r="A86" s="14"/>
      <c r="B86" s="12"/>
      <c r="C86" s="15"/>
      <c r="E86" s="13">
        <f t="shared" si="1"/>
        <v>84</v>
      </c>
      <c r="F86" s="40" t="s">
        <v>69</v>
      </c>
    </row>
    <row r="87" spans="1:6">
      <c r="A87" s="14"/>
      <c r="B87" s="12"/>
      <c r="C87" s="15"/>
      <c r="E87" s="13">
        <f t="shared" si="1"/>
        <v>85</v>
      </c>
      <c r="F87" s="40" t="s">
        <v>70</v>
      </c>
    </row>
    <row r="88" spans="1:6">
      <c r="A88" s="14"/>
      <c r="B88" s="12"/>
      <c r="C88" s="15"/>
      <c r="E88" s="13">
        <f t="shared" si="1"/>
        <v>86</v>
      </c>
      <c r="F88" s="40" t="s">
        <v>71</v>
      </c>
    </row>
    <row r="89" spans="1:6">
      <c r="A89" s="14"/>
      <c r="B89" s="12"/>
      <c r="C89" s="15"/>
      <c r="E89" s="13">
        <f t="shared" si="1"/>
        <v>87</v>
      </c>
      <c r="F89" s="40" t="s">
        <v>72</v>
      </c>
    </row>
    <row r="90" spans="1:6">
      <c r="A90" s="14"/>
      <c r="B90" s="12"/>
      <c r="C90" s="15"/>
      <c r="E90" s="13">
        <f t="shared" si="1"/>
        <v>88</v>
      </c>
      <c r="F90" s="40" t="s">
        <v>73</v>
      </c>
    </row>
    <row r="91" spans="1:6">
      <c r="A91" s="14"/>
      <c r="B91" s="12"/>
      <c r="C91" s="15"/>
      <c r="E91" s="13">
        <f t="shared" si="1"/>
        <v>89</v>
      </c>
      <c r="F91" s="40" t="s">
        <v>74</v>
      </c>
    </row>
    <row r="92" spans="1:6">
      <c r="A92" s="14"/>
      <c r="B92" s="12"/>
      <c r="C92" s="15"/>
      <c r="E92" s="13">
        <f t="shared" si="1"/>
        <v>90</v>
      </c>
      <c r="F92" s="40" t="s">
        <v>75</v>
      </c>
    </row>
    <row r="93" spans="1:6">
      <c r="A93" s="14"/>
      <c r="B93" s="12"/>
      <c r="C93" s="15"/>
      <c r="E93" s="13">
        <f t="shared" si="1"/>
        <v>91</v>
      </c>
      <c r="F93" s="40" t="s">
        <v>76</v>
      </c>
    </row>
    <row r="94" spans="1:6">
      <c r="A94" s="14"/>
      <c r="B94" s="12"/>
      <c r="C94" s="15"/>
      <c r="E94" s="13">
        <f t="shared" si="1"/>
        <v>92</v>
      </c>
      <c r="F94" s="40" t="s">
        <v>77</v>
      </c>
    </row>
    <row r="95" spans="1:6">
      <c r="A95" s="14"/>
      <c r="B95" s="12"/>
      <c r="C95" s="15"/>
      <c r="E95" s="13">
        <f t="shared" si="1"/>
        <v>93</v>
      </c>
      <c r="F95" s="40" t="s">
        <v>78</v>
      </c>
    </row>
    <row r="96" spans="1:6">
      <c r="A96" s="14"/>
      <c r="B96" s="12"/>
      <c r="C96" s="15"/>
      <c r="E96" s="13">
        <f t="shared" si="1"/>
        <v>94</v>
      </c>
      <c r="F96" s="40" t="s">
        <v>79</v>
      </c>
    </row>
    <row r="97" spans="1:6">
      <c r="A97" s="14"/>
      <c r="B97" s="12"/>
      <c r="C97" s="15"/>
      <c r="E97" s="13">
        <f t="shared" si="1"/>
        <v>95</v>
      </c>
      <c r="F97" s="40" t="s">
        <v>80</v>
      </c>
    </row>
    <row r="98" spans="1:6">
      <c r="A98" s="14"/>
      <c r="B98" s="12"/>
      <c r="C98" s="15"/>
      <c r="E98" s="13">
        <f t="shared" si="1"/>
        <v>96</v>
      </c>
      <c r="F98" s="40" t="s">
        <v>81</v>
      </c>
    </row>
    <row r="99" spans="1:6">
      <c r="A99" s="14"/>
      <c r="B99" s="12"/>
      <c r="C99" s="15"/>
      <c r="E99" s="13">
        <f t="shared" si="1"/>
        <v>97</v>
      </c>
      <c r="F99" s="40" t="s">
        <v>82</v>
      </c>
    </row>
    <row r="100" spans="1:6">
      <c r="A100" s="14"/>
      <c r="B100" s="12"/>
      <c r="C100" s="15"/>
      <c r="E100" s="13">
        <f t="shared" si="1"/>
        <v>98</v>
      </c>
      <c r="F100" s="40" t="s">
        <v>83</v>
      </c>
    </row>
    <row r="101" spans="1:6">
      <c r="A101" s="14"/>
      <c r="B101" s="12"/>
      <c r="C101" s="15"/>
      <c r="E101" s="13">
        <f t="shared" si="1"/>
        <v>99</v>
      </c>
      <c r="F101" s="40" t="s">
        <v>84</v>
      </c>
    </row>
    <row r="102" spans="1:6">
      <c r="A102" s="14"/>
      <c r="B102" s="12"/>
      <c r="C102" s="15"/>
      <c r="E102" s="13">
        <f t="shared" si="1"/>
        <v>100</v>
      </c>
      <c r="F102" s="40" t="s">
        <v>85</v>
      </c>
    </row>
    <row r="103" spans="1:6">
      <c r="A103" s="14"/>
      <c r="B103" s="12"/>
      <c r="C103" s="15"/>
    </row>
    <row r="104" spans="1:6">
      <c r="A104" s="14"/>
      <c r="B104" s="12"/>
      <c r="C104" s="15"/>
    </row>
    <row r="105" spans="1:6">
      <c r="A105" s="14"/>
      <c r="B105" s="12"/>
      <c r="C105" s="15"/>
    </row>
    <row r="106" spans="1:6">
      <c r="A106" s="14"/>
      <c r="B106" s="12"/>
      <c r="C106" s="15"/>
    </row>
    <row r="107" spans="1:6">
      <c r="A107" s="14"/>
      <c r="B107" s="12"/>
      <c r="C107" s="15"/>
    </row>
    <row r="108" spans="1:6">
      <c r="A108" s="14"/>
      <c r="B108" s="12"/>
      <c r="C108" s="15"/>
    </row>
    <row r="109" spans="1:6">
      <c r="A109" s="14"/>
      <c r="B109" s="12"/>
      <c r="C109" s="15"/>
    </row>
    <row r="110" spans="1:6">
      <c r="A110" s="14"/>
      <c r="B110" s="12"/>
      <c r="C110" s="15"/>
    </row>
    <row r="111" spans="1:6">
      <c r="A111" s="14"/>
      <c r="B111" s="12"/>
      <c r="C111" s="15"/>
    </row>
    <row r="112" spans="1:6">
      <c r="A112" s="14"/>
      <c r="B112" s="12"/>
      <c r="C112" s="15"/>
    </row>
    <row r="113" spans="1:3">
      <c r="A113" s="14"/>
      <c r="B113" s="14"/>
      <c r="C113" s="15"/>
    </row>
    <row r="114" spans="1:3">
      <c r="A114" s="14"/>
      <c r="B114" s="14"/>
      <c r="C114" s="15"/>
    </row>
    <row r="115" spans="1:3">
      <c r="A115" s="14"/>
      <c r="B115" s="14"/>
      <c r="C115" s="15"/>
    </row>
    <row r="116" spans="1:3">
      <c r="A116" s="14"/>
      <c r="B116" s="14"/>
      <c r="C116" s="15"/>
    </row>
    <row r="117" spans="1:3">
      <c r="A117" s="14"/>
      <c r="B117" s="14"/>
      <c r="C117" s="15"/>
    </row>
    <row r="118" spans="1:3">
      <c r="A118" s="14"/>
      <c r="B118" s="14"/>
      <c r="C118" s="15"/>
    </row>
    <row r="119" spans="1:3">
      <c r="A119" s="14"/>
      <c r="B119" s="14"/>
      <c r="C119" s="15"/>
    </row>
    <row r="120" spans="1:3">
      <c r="A120" s="14"/>
      <c r="B120" s="14"/>
      <c r="C120" s="15"/>
    </row>
    <row r="121" spans="1:3">
      <c r="A121" s="14"/>
      <c r="B121" s="14"/>
      <c r="C121" s="15"/>
    </row>
    <row r="122" spans="1:3">
      <c r="A122" s="14"/>
      <c r="B122" s="14"/>
      <c r="C122" s="15"/>
    </row>
    <row r="123" spans="1:3">
      <c r="A123" s="14"/>
      <c r="B123" s="14"/>
      <c r="C123" s="15"/>
    </row>
    <row r="124" spans="1:3">
      <c r="A124" s="14"/>
      <c r="B124" s="14"/>
      <c r="C124" s="15"/>
    </row>
    <row r="125" spans="1:3">
      <c r="A125" s="14"/>
      <c r="B125" s="14"/>
      <c r="C125" s="15"/>
    </row>
    <row r="126" spans="1:3">
      <c r="A126" s="14"/>
      <c r="B126" s="14"/>
      <c r="C126" s="15"/>
    </row>
    <row r="127" spans="1:3">
      <c r="A127" s="14"/>
      <c r="B127" s="14"/>
      <c r="C127" s="14"/>
    </row>
    <row r="128" spans="1:3">
      <c r="A128" s="14"/>
      <c r="B128" s="14"/>
      <c r="C128" s="14"/>
    </row>
    <row r="129" spans="1:3">
      <c r="A129" s="14"/>
      <c r="B129" s="14"/>
      <c r="C129" s="14"/>
    </row>
    <row r="130" spans="1:3">
      <c r="A130" s="14"/>
      <c r="B130" s="14"/>
      <c r="C130" s="14"/>
    </row>
    <row r="131" spans="1:3">
      <c r="A131" s="14"/>
      <c r="B131" s="14"/>
      <c r="C131" s="14"/>
    </row>
    <row r="132" spans="1:3">
      <c r="A132" s="14"/>
      <c r="B132" s="14"/>
      <c r="C132" s="14"/>
    </row>
    <row r="133" spans="1:3">
      <c r="A133" s="14"/>
      <c r="B133" s="14"/>
      <c r="C133" s="14"/>
    </row>
    <row r="134" spans="1:3">
      <c r="A134" s="14"/>
      <c r="B134" s="14"/>
      <c r="C134" s="14"/>
    </row>
    <row r="135" spans="1:3">
      <c r="A135" s="14"/>
      <c r="B135" s="14"/>
      <c r="C135" s="14"/>
    </row>
    <row r="136" spans="1:3">
      <c r="A136" s="14"/>
      <c r="B136" s="14"/>
      <c r="C136" s="14"/>
    </row>
    <row r="137" spans="1:3">
      <c r="A137" s="14"/>
      <c r="B137" s="14"/>
      <c r="C137" s="14"/>
    </row>
    <row r="138" spans="1:3">
      <c r="A138" s="14"/>
      <c r="B138" s="14"/>
      <c r="C138" s="14"/>
    </row>
    <row r="139" spans="1:3">
      <c r="A139" s="14"/>
      <c r="B139" s="14"/>
      <c r="C139" s="14"/>
    </row>
    <row r="140" spans="1:3">
      <c r="B140" s="14"/>
      <c r="C140" s="14"/>
    </row>
    <row r="141" spans="1:3">
      <c r="B141" s="14"/>
      <c r="C141" s="14"/>
    </row>
    <row r="142" spans="1:3">
      <c r="C142" s="14"/>
    </row>
    <row r="143" spans="1:3">
      <c r="C143" s="14"/>
    </row>
    <row r="144" spans="1:3">
      <c r="C144" s="14"/>
    </row>
    <row r="145" spans="3:3">
      <c r="C145" s="14"/>
    </row>
    <row r="146" spans="3:3">
      <c r="C146" s="14"/>
    </row>
    <row r="147" spans="3:3">
      <c r="C147" s="14"/>
    </row>
    <row r="148" spans="3:3">
      <c r="C148" s="14"/>
    </row>
    <row r="149" spans="3:3">
      <c r="C149" s="14"/>
    </row>
    <row r="150" spans="3:3">
      <c r="C150" s="14"/>
    </row>
    <row r="151" spans="3:3">
      <c r="C151" s="14"/>
    </row>
    <row r="152" spans="3:3">
      <c r="C152" s="14"/>
    </row>
    <row r="153" spans="3:3">
      <c r="C153" s="14"/>
    </row>
  </sheetData>
  <mergeCells count="1">
    <mergeCell ref="B11:C14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9"/>
  <sheetViews>
    <sheetView zoomScaleNormal="100" zoomScalePageLayoutView="57" workbookViewId="0">
      <selection sqref="A1:F1"/>
    </sheetView>
  </sheetViews>
  <sheetFormatPr defaultColWidth="8.875" defaultRowHeight="13.5"/>
  <cols>
    <col min="1" max="1" width="4.125" style="19" customWidth="1"/>
    <col min="2" max="2" width="16.75" style="19" customWidth="1"/>
    <col min="3" max="6" width="16.625" style="19" customWidth="1"/>
    <col min="7" max="16384" width="8.875" style="19"/>
  </cols>
  <sheetData>
    <row r="1" spans="1:6" ht="30" customHeight="1">
      <c r="A1" s="44" t="s">
        <v>11</v>
      </c>
      <c r="B1" s="44"/>
      <c r="C1" s="44"/>
      <c r="D1" s="44"/>
      <c r="E1" s="44"/>
      <c r="F1" s="44"/>
    </row>
    <row r="2" spans="1:6" ht="30" customHeight="1"/>
    <row r="3" spans="1:6" ht="30" customHeight="1">
      <c r="B3" s="17" t="str">
        <f>入力!C2</f>
        <v>女性</v>
      </c>
      <c r="D3" s="8" t="s">
        <v>10</v>
      </c>
      <c r="E3" s="20"/>
      <c r="F3" s="20"/>
    </row>
    <row r="4" spans="1:6" ht="30" customHeight="1" thickBot="1"/>
    <row r="5" spans="1:6" ht="30" customHeight="1">
      <c r="A5" s="45" t="s">
        <v>0</v>
      </c>
      <c r="B5" s="48" t="s">
        <v>1</v>
      </c>
      <c r="C5" s="48" t="s">
        <v>2</v>
      </c>
      <c r="D5" s="51" t="s">
        <v>3</v>
      </c>
      <c r="E5" s="54" t="s">
        <v>5</v>
      </c>
      <c r="F5" s="55"/>
    </row>
    <row r="6" spans="1:6" ht="30" customHeight="1">
      <c r="A6" s="46"/>
      <c r="B6" s="49"/>
      <c r="C6" s="49"/>
      <c r="D6" s="52"/>
      <c r="E6" s="56"/>
      <c r="F6" s="57"/>
    </row>
    <row r="7" spans="1:6" ht="30" customHeight="1">
      <c r="A7" s="46"/>
      <c r="B7" s="49"/>
      <c r="C7" s="49"/>
      <c r="D7" s="52"/>
      <c r="E7" s="1" t="s">
        <v>4</v>
      </c>
      <c r="F7" s="2" t="s">
        <v>16</v>
      </c>
    </row>
    <row r="8" spans="1:6" ht="30" customHeight="1">
      <c r="A8" s="46"/>
      <c r="B8" s="49"/>
      <c r="C8" s="49"/>
      <c r="D8" s="52"/>
      <c r="E8" s="3"/>
      <c r="F8" s="4"/>
    </row>
    <row r="9" spans="1:6" ht="30" customHeight="1">
      <c r="A9" s="47"/>
      <c r="B9" s="50"/>
      <c r="C9" s="50"/>
      <c r="D9" s="53"/>
      <c r="E9" s="5" t="s">
        <v>6</v>
      </c>
      <c r="F9" s="6" t="s">
        <v>8</v>
      </c>
    </row>
    <row r="10" spans="1:6" ht="30" customHeight="1">
      <c r="A10" s="21"/>
      <c r="B10" s="7"/>
      <c r="C10" s="18" t="s">
        <v>14</v>
      </c>
      <c r="D10" s="9" t="s">
        <v>15</v>
      </c>
      <c r="E10" s="10" t="s">
        <v>7</v>
      </c>
      <c r="F10" s="11" t="s">
        <v>9</v>
      </c>
    </row>
    <row r="11" spans="1:6" ht="30" customHeight="1">
      <c r="A11" s="22">
        <f>IF(入力!$C$4&gt;0,入力!E3,"")</f>
        <v>1</v>
      </c>
      <c r="B11" s="23" t="str">
        <f>IF(入力!$C$4&gt;0,入力!F3,"")</f>
        <v>一</v>
      </c>
      <c r="C11" s="24"/>
      <c r="D11" s="25" t="s">
        <v>27</v>
      </c>
      <c r="E11" s="26" t="s">
        <v>12</v>
      </c>
      <c r="F11" s="27" t="s">
        <v>13</v>
      </c>
    </row>
    <row r="12" spans="1:6" ht="30" customHeight="1">
      <c r="A12" s="22">
        <f ca="1">IF(AND(入力!$C$4&gt;0,OR(QUOTIENT(入力!$C$3,入力!$C$4)&gt;1,AND(QUOTIENT(入力!$C$3,入力!$C$4)&gt;0,MOD(入力!$C$3,入力!$C$4)&gt;0))),OFFSET(入力!E3,1,),"")</f>
        <v>2</v>
      </c>
      <c r="B12" s="28" t="str">
        <f ca="1">IF(AND(入力!$C$4&gt;0,OR(QUOTIENT(入力!$C$3,入力!$C$4)&gt;1,AND(QUOTIENT(入力!$C$3,入力!$C$4)&gt;0,MOD(入力!$C$3,入力!$C$4)&gt;0))),OFFSET(入力!F3,1,),"")</f>
        <v>二</v>
      </c>
      <c r="C12" s="24" t="str">
        <f>IF($C$11="","",$C$11)</f>
        <v/>
      </c>
      <c r="D12" s="25" t="str">
        <f>IF($D$11="","",$D$11)</f>
        <v>　　　　　　年　　　月　　　日</v>
      </c>
      <c r="E12" s="26" t="str">
        <f>IF($E$11="","",$E$11)</f>
        <v>　　　　．</v>
      </c>
      <c r="F12" s="27" t="str">
        <f>IF($F$11="","",$F$11)</f>
        <v>　　　．</v>
      </c>
    </row>
    <row r="13" spans="1:6" ht="30" customHeight="1">
      <c r="A13" s="22">
        <f ca="1">IF(AND(入力!$C$4&gt;0,OR(QUOTIENT(入力!$C$3,入力!$C$4)&gt;2,AND(QUOTIENT(入力!$C$3,入力!$C$4)&gt;1,MOD(入力!$C$3,入力!$C$4)&gt;0))),OFFSET(入力!E3,2,),"")</f>
        <v>3</v>
      </c>
      <c r="B13" s="29" t="str">
        <f ca="1">IF(AND(入力!$C$4&gt;0,OR(QUOTIENT(入力!$C$3,入力!$C$4)&gt;2,AND(QUOTIENT(入力!$C$3,入力!$C$4)&gt;1,MOD(入力!$C$3,入力!$C$4)&gt;0))),OFFSET(入力!F3,2,),"")</f>
        <v>三</v>
      </c>
      <c r="C13" s="24" t="str">
        <f t="shared" ref="C13:C20" si="0">IF($C$11="","",$C$11)</f>
        <v/>
      </c>
      <c r="D13" s="25" t="str">
        <f t="shared" ref="D13:D19" si="1">IF($D$11="","",$D$11)</f>
        <v>　　　　　　年　　　月　　　日</v>
      </c>
      <c r="E13" s="26" t="str">
        <f t="shared" ref="E13:E20" si="2">$E$11</f>
        <v>　　　　．</v>
      </c>
      <c r="F13" s="27" t="str">
        <f t="shared" ref="F13:F20" si="3">IF($F$11="","",$F$11)</f>
        <v>　　　．</v>
      </c>
    </row>
    <row r="14" spans="1:6" ht="30" customHeight="1">
      <c r="A14" s="22">
        <f ca="1">IF(AND(入力!$C$4&gt;0,OR(QUOTIENT(入力!$C$3,入力!$C$4)&gt;3,AND(QUOTIENT(入力!$C$3,入力!$C$4)&gt;2,MOD(入力!$C$3,入力!$C$4)&gt;0))),OFFSET(入力!E3,3,),"")</f>
        <v>4</v>
      </c>
      <c r="B14" s="28" t="str">
        <f ca="1">IF(AND(入力!$C$4&gt;0,OR(QUOTIENT(入力!$C$3,入力!$C$4)&gt;3,AND(QUOTIENT(入力!$C$3,入力!$C$4)&gt;2,MOD(入力!$C$3,入力!$C$4)&gt;0))),OFFSET(入力!F3,3,),"")</f>
        <v>四</v>
      </c>
      <c r="C14" s="24" t="str">
        <f t="shared" si="0"/>
        <v/>
      </c>
      <c r="D14" s="25" t="str">
        <f t="shared" si="1"/>
        <v>　　　　　　年　　　月　　　日</v>
      </c>
      <c r="E14" s="26" t="str">
        <f t="shared" si="2"/>
        <v>　　　　．</v>
      </c>
      <c r="F14" s="27" t="str">
        <f t="shared" si="3"/>
        <v>　　　．</v>
      </c>
    </row>
    <row r="15" spans="1:6" ht="30" customHeight="1">
      <c r="A15" s="22">
        <f ca="1">IF(AND(入力!$C$4&gt;0,OR(QUOTIENT(入力!$C$3,入力!$C$4)&gt;4,AND(QUOTIENT(入力!$C$3,入力!$C$4)&gt;3,MOD(入力!$C$3,入力!$C$4)&gt;0))),OFFSET(入力!E3,4,),"")</f>
        <v>5</v>
      </c>
      <c r="B15" s="23" t="str">
        <f ca="1">IF(AND(入力!$C$4&gt;0,OR(QUOTIENT(入力!$C$3,入力!$C$4)&gt;4,AND(QUOTIENT(入力!$C$3,入力!$C$4)&gt;3,MOD(入力!$C$3,入力!$C$4)&gt;0))),OFFSET(入力!F3,4,),"")</f>
        <v>五</v>
      </c>
      <c r="C15" s="24" t="str">
        <f t="shared" si="0"/>
        <v/>
      </c>
      <c r="D15" s="25" t="str">
        <f t="shared" si="1"/>
        <v>　　　　　　年　　　月　　　日</v>
      </c>
      <c r="E15" s="26" t="str">
        <f t="shared" si="2"/>
        <v>　　　　．</v>
      </c>
      <c r="F15" s="27" t="str">
        <f t="shared" si="3"/>
        <v>　　　．</v>
      </c>
    </row>
    <row r="16" spans="1:6" ht="30" customHeight="1">
      <c r="A16" s="22">
        <f ca="1">IF(AND(入力!$C$4&gt;0,OR(QUOTIENT(入力!$C$3,入力!$C$4)&gt;5,AND(QUOTIENT(入力!$C$3,入力!$C$4)&gt;4,MOD(入力!$C$3,入力!$C$4)&gt;0))),OFFSET(入力!E3,5,),"")</f>
        <v>6</v>
      </c>
      <c r="B16" s="29" t="str">
        <f ca="1">IF(AND(入力!$C$4&gt;0,OR(QUOTIENT(入力!$C$3,入力!$C$4)&gt;5,AND(QUOTIENT(入力!$C$3,入力!$C$4)&gt;4,MOD(入力!$C$3,入力!$C$4)&gt;0))),OFFSET(入力!F3,5,),"")</f>
        <v>六</v>
      </c>
      <c r="C16" s="24" t="str">
        <f t="shared" si="0"/>
        <v/>
      </c>
      <c r="D16" s="25" t="str">
        <f t="shared" si="1"/>
        <v>　　　　　　年　　　月　　　日</v>
      </c>
      <c r="E16" s="26" t="str">
        <f t="shared" si="2"/>
        <v>　　　　．</v>
      </c>
      <c r="F16" s="27" t="str">
        <f t="shared" si="3"/>
        <v>　　　．</v>
      </c>
    </row>
    <row r="17" spans="1:6" ht="30" customHeight="1">
      <c r="A17" s="22">
        <f ca="1">IF(AND(入力!$C$4&gt;0,OR(QUOTIENT(入力!$C$3,入力!$C$4)&gt;6,AND(QUOTIENT(入力!$C$3,入力!$C$4)&gt;6,MOD(入力!$C$3,入力!$C$4)&gt;0))),OFFSET(入力!E3,6,),"")</f>
        <v>7</v>
      </c>
      <c r="B17" s="29" t="str">
        <f ca="1">IF(AND(入力!$C$4&gt;0,OR(QUOTIENT(入力!$C$3,入力!$C$4)&gt;6,AND(QUOTIENT(入力!$C$3,入力!$C$4)&gt;6,MOD(入力!$C$3,入力!$C$4)&gt;0))),OFFSET(入力!F3,6,),"")</f>
        <v>七</v>
      </c>
      <c r="C17" s="24" t="str">
        <f t="shared" si="0"/>
        <v/>
      </c>
      <c r="D17" s="25" t="str">
        <f t="shared" si="1"/>
        <v>　　　　　　年　　　月　　　日</v>
      </c>
      <c r="E17" s="26" t="str">
        <f t="shared" si="2"/>
        <v>　　　　．</v>
      </c>
      <c r="F17" s="27" t="str">
        <f t="shared" si="3"/>
        <v>　　　．</v>
      </c>
    </row>
    <row r="18" spans="1:6" ht="30" customHeight="1">
      <c r="A18" s="22">
        <f ca="1">IF(AND(入力!$C$4&gt;0,OR(QUOTIENT(入力!$C$3,入力!$C$4)&gt;7,AND(QUOTIENT(入力!$C$3,入力!$C$4)&gt;6,MOD(入力!$C$3,入力!$C$4)&gt;0))),OFFSET(入力!E3,7,),"")</f>
        <v>8</v>
      </c>
      <c r="B18" s="29" t="str">
        <f ca="1">IF(AND(入力!$C$4&gt;0,OR(QUOTIENT(入力!$C$3,入力!$C$4)&gt;7,AND(QUOTIENT(入力!$C$3,入力!$C$4)&gt;6,MOD(入力!$C$3,入力!$C$4)&gt;0))),OFFSET(入力!F3,7,),"")</f>
        <v>八</v>
      </c>
      <c r="C18" s="24" t="str">
        <f t="shared" si="0"/>
        <v/>
      </c>
      <c r="D18" s="25" t="str">
        <f t="shared" si="1"/>
        <v>　　　　　　年　　　月　　　日</v>
      </c>
      <c r="E18" s="26" t="str">
        <f t="shared" si="2"/>
        <v>　　　　．</v>
      </c>
      <c r="F18" s="27" t="str">
        <f t="shared" si="3"/>
        <v>　　　．</v>
      </c>
    </row>
    <row r="19" spans="1:6" ht="30" customHeight="1">
      <c r="A19" s="22">
        <f ca="1">IF(AND(入力!$C$4&gt;0,OR(QUOTIENT(入力!$C$3,入力!$C$4)&gt;8,AND(QUOTIENT(入力!$C$3,入力!$C$4)&gt;7,MOD(入力!$C$3,入力!$C$4)&gt;0))),OFFSET(入力!E3,8,),"")</f>
        <v>9</v>
      </c>
      <c r="B19" s="28" t="str">
        <f ca="1">IF(AND(入力!$C$4&gt;0,OR(QUOTIENT(入力!$C$3,入力!$C$4)&gt;8,AND(QUOTIENT(入力!$C$3,入力!$C$4)&gt;7,MOD(入力!$C$3,入力!$C$4)&gt;0))),OFFSET(入力!F3,8,),"")</f>
        <v>九</v>
      </c>
      <c r="C19" s="24" t="str">
        <f t="shared" si="0"/>
        <v/>
      </c>
      <c r="D19" s="25" t="str">
        <f t="shared" si="1"/>
        <v>　　　　　　年　　　月　　　日</v>
      </c>
      <c r="E19" s="26" t="str">
        <f t="shared" si="2"/>
        <v>　　　　．</v>
      </c>
      <c r="F19" s="27" t="str">
        <f t="shared" si="3"/>
        <v>　　　．</v>
      </c>
    </row>
    <row r="20" spans="1:6" ht="30" customHeight="1" thickBot="1">
      <c r="A20" s="30">
        <f ca="1">IF(AND(入力!$C$4&gt;0,OR(QUOTIENT(入力!$C$3,入力!$C$4)&gt;9,AND(QUOTIENT(入力!$C$3,入力!$C$4)&gt;8,MOD(入力!$C$3,入力!$C$4)&gt;0))),OFFSET(入力!E3,9,),"")</f>
        <v>10</v>
      </c>
      <c r="B20" s="31" t="str">
        <f ca="1">IF(AND(入力!$C$4&gt;0,OR(QUOTIENT(入力!$C$3,入力!$C$4)&gt;9,AND(QUOTIENT(入力!$C$3,入力!$C$4)&gt;8,MOD(入力!$C$3,入力!$C$4)&gt;0))),OFFSET(入力!F3,9,),"")</f>
        <v>十</v>
      </c>
      <c r="C20" s="32" t="str">
        <f t="shared" si="0"/>
        <v/>
      </c>
      <c r="D20" s="33" t="str">
        <f>IF($D$11="","",$D$11)</f>
        <v>　　　　　　年　　　月　　　日</v>
      </c>
      <c r="E20" s="34" t="str">
        <f t="shared" si="2"/>
        <v>　　　　．</v>
      </c>
      <c r="F20" s="35" t="str">
        <f t="shared" si="3"/>
        <v>　　　．</v>
      </c>
    </row>
    <row r="21" spans="1:6" ht="30" customHeight="1"/>
    <row r="22" spans="1:6" ht="30" customHeight="1">
      <c r="A22" s="58"/>
      <c r="B22" s="59"/>
      <c r="C22" s="59"/>
      <c r="D22" s="59"/>
      <c r="E22" s="59"/>
      <c r="F22" s="60"/>
    </row>
    <row r="23" spans="1:6" ht="30" customHeight="1">
      <c r="A23" s="61"/>
      <c r="B23" s="62"/>
      <c r="C23" s="62"/>
      <c r="D23" s="62"/>
      <c r="E23" s="62"/>
      <c r="F23" s="63"/>
    </row>
    <row r="24" spans="1:6" ht="30" customHeight="1">
      <c r="A24" s="64"/>
      <c r="B24" s="65"/>
      <c r="C24" s="65"/>
      <c r="D24" s="65"/>
      <c r="E24" s="65"/>
      <c r="F24" s="66"/>
    </row>
    <row r="25" spans="1:6" ht="30" customHeight="1">
      <c r="A25" s="59"/>
      <c r="B25" s="59"/>
      <c r="C25" s="59"/>
      <c r="D25" s="59"/>
      <c r="E25" s="59"/>
      <c r="F25" s="59"/>
    </row>
    <row r="26" spans="1:6" ht="30" customHeight="1">
      <c r="A26" s="43" t="s">
        <v>17</v>
      </c>
      <c r="B26" s="43"/>
      <c r="C26" s="43"/>
      <c r="D26" s="43"/>
      <c r="E26" s="43"/>
      <c r="F26" s="43"/>
    </row>
    <row r="28" spans="1:6" ht="30" customHeight="1">
      <c r="A28" s="44" t="str">
        <f>IF($A$1="","",$A$1)</f>
        <v>ふりがな　・　生年月日　・　身長　・　体重</v>
      </c>
      <c r="B28" s="44"/>
      <c r="C28" s="44"/>
      <c r="D28" s="44"/>
      <c r="E28" s="44"/>
      <c r="F28" s="44"/>
    </row>
    <row r="29" spans="1:6" ht="30" customHeight="1"/>
    <row r="30" spans="1:6" ht="30" customHeight="1">
      <c r="B30" s="17" t="str">
        <f>$B$3</f>
        <v>女性</v>
      </c>
      <c r="D30" s="8" t="str">
        <f>IF($D$3="","",$D$3)</f>
        <v>記入者</v>
      </c>
      <c r="E30" s="20"/>
      <c r="F30" s="20"/>
    </row>
    <row r="31" spans="1:6" ht="30" customHeight="1" thickBot="1"/>
    <row r="32" spans="1:6" ht="30" customHeight="1">
      <c r="A32" s="45" t="str">
        <f>IF($A$5="","",$A$5)</f>
        <v>no.</v>
      </c>
      <c r="B32" s="48" t="str">
        <f>IF($B$5="","",$B$5)</f>
        <v>氏名</v>
      </c>
      <c r="C32" s="48" t="str">
        <f>IF($C$5="","",$C$5)</f>
        <v>ふりがな</v>
      </c>
      <c r="D32" s="51" t="str">
        <f>IF($D$5="","",$D$5)</f>
        <v>生年月日</v>
      </c>
      <c r="E32" s="54" t="str">
        <f>IF($E$5="","",$E$5)</f>
        <v>形態</v>
      </c>
      <c r="F32" s="55"/>
    </row>
    <row r="33" spans="1:6" ht="30" customHeight="1">
      <c r="A33" s="46"/>
      <c r="B33" s="49"/>
      <c r="C33" s="49"/>
      <c r="D33" s="52"/>
      <c r="E33" s="56"/>
      <c r="F33" s="57"/>
    </row>
    <row r="34" spans="1:6" ht="30" customHeight="1">
      <c r="A34" s="46"/>
      <c r="B34" s="49"/>
      <c r="C34" s="49"/>
      <c r="D34" s="52"/>
      <c r="E34" s="1" t="str">
        <f>IF($E$7="","",$E$7)</f>
        <v>身長</v>
      </c>
      <c r="F34" s="2" t="str">
        <f>IF($F$7="","",$F$7)</f>
        <v>体重</v>
      </c>
    </row>
    <row r="35" spans="1:6" ht="30" customHeight="1">
      <c r="A35" s="46"/>
      <c r="B35" s="49"/>
      <c r="C35" s="49"/>
      <c r="D35" s="52"/>
      <c r="E35" s="3"/>
      <c r="F35" s="4"/>
    </row>
    <row r="36" spans="1:6" ht="30" customHeight="1">
      <c r="A36" s="47"/>
      <c r="B36" s="50"/>
      <c r="C36" s="50"/>
      <c r="D36" s="53"/>
      <c r="E36" s="5" t="str">
        <f>IF($E$9="","",$E$9)</f>
        <v>cm</v>
      </c>
      <c r="F36" s="6" t="str">
        <f>IF($F$9="","",$F$9)</f>
        <v>kg</v>
      </c>
    </row>
    <row r="37" spans="1:6" ht="30" customHeight="1">
      <c r="A37" s="21" t="str">
        <f>IF($A$10="","",$A$10)</f>
        <v/>
      </c>
      <c r="B37" s="7" t="str">
        <f>IF($B$10="","",$B$10)</f>
        <v/>
      </c>
      <c r="C37" s="18" t="str">
        <f>IF($C$10="","",$C$10)</f>
        <v>ひらがな</v>
      </c>
      <c r="D37" s="9" t="str">
        <f>IF($D$10="","",$D$10)</f>
        <v>西暦</v>
      </c>
      <c r="E37" s="10" t="str">
        <f>IF($E$10="","",$E$10)</f>
        <v>小数点第一位</v>
      </c>
      <c r="F37" s="11" t="str">
        <f>IF($F$10="","",$F$10)</f>
        <v>小数点第二位</v>
      </c>
    </row>
    <row r="38" spans="1:6" ht="30" customHeight="1">
      <c r="A38" s="22">
        <f ca="1">IF(入力!$C$4&gt;1,OFFSET(入力!E3,QUOTIENT(入力!$C$3,入力!$C$4)+IF(MOD(入力!$C$3,入力!$C$4)&gt;0,1,0),),"")</f>
        <v>11</v>
      </c>
      <c r="B38" s="28" t="str">
        <f ca="1">IF(入力!$C$4&gt;1,OFFSET(入力!F3,QUOTIENT(入力!$C$3,入力!$C$4)+IF(MOD(入力!$C$3,入力!$C$4)&gt;0,1,0),),"")</f>
        <v>十一</v>
      </c>
      <c r="C38" s="24"/>
      <c r="D38" s="25" t="str">
        <f>IF($D$11="","",$D$11)</f>
        <v>　　　　　　年　　　月　　　日</v>
      </c>
      <c r="E38" s="26" t="str">
        <f>IF($E$11="","",$E$11)</f>
        <v>　　　　．</v>
      </c>
      <c r="F38" s="27" t="str">
        <f>IF($F$11="","",$F$11)</f>
        <v>　　　．</v>
      </c>
    </row>
    <row r="39" spans="1:6" ht="30" customHeight="1">
      <c r="A39" s="22">
        <f ca="1">IF(AND(入力!$C$4&gt;1,OR(QUOTIENT(入力!$C$3,入力!$C$4)&gt;1,AND(QUOTIENT(入力!$C$3,入力!$C$4)&gt;0,MOD(入力!$C$3,入力!$C$4)&gt;1))),OFFSET(入力!E3,QUOTIENT(入力!$C$3,入力!$C$4)+IF(MOD(入力!$C$3,入力!$C$4)&gt;0,1,0)+1,),"")</f>
        <v>12</v>
      </c>
      <c r="B39" s="28" t="str">
        <f ca="1">IF(AND(入力!$C$4&gt;1,OR(QUOTIENT(入力!$C$3,入力!$C$4)&gt;1,AND(QUOTIENT(入力!$C$3,入力!$C$4)&gt;0,MOD(入力!$C$3,入力!$C$4)&gt;1))),OFFSET(入力!F3,QUOTIENT(入力!$C$3,入力!$C$4)+IF(MOD(入力!$C$3,入力!$C$4)&gt;0,1,0)+1,),"")</f>
        <v>十二</v>
      </c>
      <c r="C39" s="24"/>
      <c r="D39" s="25" t="str">
        <f>IF($D$11="","",$D$11)</f>
        <v>　　　　　　年　　　月　　　日</v>
      </c>
      <c r="E39" s="26" t="str">
        <f>IF($E$11="","",$E$11)</f>
        <v>　　　　．</v>
      </c>
      <c r="F39" s="27" t="str">
        <f>IF($F$11="","",$F$11)</f>
        <v>　　　．</v>
      </c>
    </row>
    <row r="40" spans="1:6" ht="30" customHeight="1">
      <c r="A40" s="22">
        <f ca="1">IF(AND(入力!$C$4&gt;1,OR(QUOTIENT(入力!$C$3,入力!$C$4)&gt;2,AND(QUOTIENT(入力!$C$3,入力!$C$4)&gt;1,MOD(入力!$C$3,入力!$C$4)&gt;1))),OFFSET(入力!E3,QUOTIENT(入力!$C$3,入力!$C$4)+IF(MOD(入力!$C$3,入力!$C$4)&gt;0,1,0)+2,),"")</f>
        <v>13</v>
      </c>
      <c r="B40" s="28" t="str">
        <f ca="1">IF(AND(入力!$C$4&gt;1,OR(QUOTIENT(入力!$C$3,入力!$C$4)&gt;2,AND(QUOTIENT(入力!$C$3,入力!$C$4)&gt;1,MOD(入力!$C$3,入力!$C$4)&gt;1))),OFFSET(入力!F3,QUOTIENT(入力!$C$3,入力!$C$4)+IF(MOD(入力!$C$3,入力!$C$4)&gt;0,1,0)+2,),"")</f>
        <v>十三</v>
      </c>
      <c r="C40" s="24"/>
      <c r="D40" s="25" t="str">
        <f t="shared" ref="D40:D47" si="4">IF($D$11="","",$D$11)</f>
        <v>　　　　　　年　　　月　　　日</v>
      </c>
      <c r="E40" s="26" t="str">
        <f t="shared" ref="E40:E47" si="5">$E$11</f>
        <v>　　　　．</v>
      </c>
      <c r="F40" s="27" t="str">
        <f t="shared" ref="F40:F47" si="6">IF($F$11="","",$F$11)</f>
        <v>　　　．</v>
      </c>
    </row>
    <row r="41" spans="1:6" ht="30" customHeight="1">
      <c r="A41" s="22">
        <f ca="1">IF(AND(入力!$C$4&gt;1,OR(QUOTIENT(入力!$C$3,入力!$C$4)&gt;3,AND(QUOTIENT(入力!$C$3,入力!$C$4)&gt;2,MOD(入力!$C$3,入力!$C$4)&gt;1))),OFFSET(入力!E3,QUOTIENT(入力!$C$3,入力!$C$4)+IF(MOD(入力!$C$3,入力!$C$4)&gt;0,1,0)+3,),"")</f>
        <v>14</v>
      </c>
      <c r="B41" s="28" t="str">
        <f ca="1">IF(AND(入力!$C$4&gt;1,OR(QUOTIENT(入力!$C$3,入力!$C$4)&gt;3,AND(QUOTIENT(入力!$C$3,入力!$C$4)&gt;2,MOD(入力!$C$3,入力!$C$4)&gt;1))),OFFSET(入力!F3,QUOTIENT(入力!$C$3,入力!$C$4)+IF(MOD(入力!$C$3,入力!$C$4)&gt;0,1,0)+3,),"")</f>
        <v>十四</v>
      </c>
      <c r="C41" s="24"/>
      <c r="D41" s="25" t="str">
        <f t="shared" si="4"/>
        <v>　　　　　　年　　　月　　　日</v>
      </c>
      <c r="E41" s="26" t="str">
        <f t="shared" si="5"/>
        <v>　　　　．</v>
      </c>
      <c r="F41" s="27" t="str">
        <f t="shared" si="6"/>
        <v>　　　．</v>
      </c>
    </row>
    <row r="42" spans="1:6" ht="30" customHeight="1">
      <c r="A42" s="22">
        <f ca="1">IF(AND(入力!$C$4&gt;1,OR(QUOTIENT(入力!$C$3,入力!$C$4)&gt;4,AND(QUOTIENT(入力!$C$3,入力!$C$4)&gt;3,MOD(入力!$C$3,入力!$C$4)&gt;1))),OFFSET(入力!E3,QUOTIENT(入力!$C$3,入力!$C$4)+IF(MOD(入力!$C$3,入力!$C$4)&gt;0,1,0)+4,),"")</f>
        <v>15</v>
      </c>
      <c r="B42" s="28" t="str">
        <f ca="1">IF(AND(入力!$C$4&gt;1,OR(QUOTIENT(入力!$C$3,入力!$C$4)&gt;4,AND(QUOTIENT(入力!$C$3,入力!$C$4)&gt;3,MOD(入力!$C$3,入力!$C$4)&gt;1))),OFFSET(入力!F3,QUOTIENT(入力!$C$3,入力!$C$4)+IF(MOD(入力!$C$3,入力!$C$4)&gt;0,1,0)+4,),"")</f>
        <v>十五</v>
      </c>
      <c r="C42" s="24"/>
      <c r="D42" s="25" t="str">
        <f t="shared" si="4"/>
        <v>　　　　　　年　　　月　　　日</v>
      </c>
      <c r="E42" s="26" t="str">
        <f t="shared" si="5"/>
        <v>　　　　．</v>
      </c>
      <c r="F42" s="27" t="str">
        <f t="shared" si="6"/>
        <v>　　　．</v>
      </c>
    </row>
    <row r="43" spans="1:6" ht="30" customHeight="1">
      <c r="A43" s="22">
        <f ca="1">IF(AND(入力!$C$4&gt;1,OR(QUOTIENT(入力!$C$3,入力!$C$4)&gt;5,AND(QUOTIENT(入力!$C$3,入力!$C$4)&gt;4,MOD(入力!$C$3,入力!$C$4)&gt;1))),OFFSET(入力!E3,QUOTIENT(入力!$C$3,入力!$C$4)+IF(MOD(入力!$C$3,入力!$C$4)&gt;0,1,0)+5,),"")</f>
        <v>16</v>
      </c>
      <c r="B43" s="28" t="str">
        <f ca="1">IF(AND(入力!$C$4&gt;1,OR(QUOTIENT(入力!$C$3,入力!$C$4)&gt;5,AND(QUOTIENT(入力!$C$3,入力!$C$4)&gt;4,MOD(入力!$C$3,入力!$C$4)&gt;1))),OFFSET(入力!F3,QUOTIENT(入力!$C$3,入力!$C$4)+IF(MOD(入力!$C$3,入力!$C$4)&gt;0,1,0)+5,),"")</f>
        <v>十六</v>
      </c>
      <c r="C43" s="24"/>
      <c r="D43" s="25" t="str">
        <f t="shared" si="4"/>
        <v>　　　　　　年　　　月　　　日</v>
      </c>
      <c r="E43" s="26" t="str">
        <f t="shared" si="5"/>
        <v>　　　　．</v>
      </c>
      <c r="F43" s="27" t="str">
        <f t="shared" si="6"/>
        <v>　　　．</v>
      </c>
    </row>
    <row r="44" spans="1:6" ht="30" customHeight="1">
      <c r="A44" s="22">
        <f ca="1">IF(AND(入力!$C$4&gt;1,OR(QUOTIENT(入力!$C$3,入力!$C$4)&gt;6,AND(QUOTIENT(入力!$C$3,入力!$C$4)&gt;5,MOD(入力!$C$3,入力!$C$4)&gt;1))),OFFSET(入力!E3,QUOTIENT(入力!$C$3,入力!$C$4)+IF(MOD(入力!$C$3,入力!$C$4)&gt;0,1,0)+6,),"")</f>
        <v>17</v>
      </c>
      <c r="B44" s="28" t="str">
        <f ca="1">IF(AND(入力!$C$4&gt;1,OR(QUOTIENT(入力!$C$3,入力!$C$4)&gt;6,AND(QUOTIENT(入力!$C$3,入力!$C$4)&gt;5,MOD(入力!$C$3,入力!$C$4)&gt;1))),OFFSET(入力!F3,QUOTIENT(入力!$C$3,入力!$C$4)+IF(MOD(入力!$C$3,入力!$C$4)&gt;0,1,0)+6,),"")</f>
        <v>十七</v>
      </c>
      <c r="C44" s="24"/>
      <c r="D44" s="25" t="str">
        <f t="shared" si="4"/>
        <v>　　　　　　年　　　月　　　日</v>
      </c>
      <c r="E44" s="26" t="str">
        <f t="shared" si="5"/>
        <v>　　　　．</v>
      </c>
      <c r="F44" s="27" t="str">
        <f t="shared" si="6"/>
        <v>　　　．</v>
      </c>
    </row>
    <row r="45" spans="1:6" ht="30" customHeight="1">
      <c r="A45" s="22">
        <f ca="1">IF(AND(入力!$C$4&gt;1,OR(QUOTIENT(入力!$C$3,入力!$C$4)&gt;7,AND(QUOTIENT(入力!$C$3,入力!$C$4)&gt;6,MOD(入力!$C$3,入力!$C$4)&gt;1))),OFFSET(入力!E3,QUOTIENT(入力!$C$3,入力!$C$4)+IF(MOD(入力!$C$3,入力!$C$4)&gt;0,1,0)+7,),"")</f>
        <v>18</v>
      </c>
      <c r="B45" s="28" t="str">
        <f ca="1">IF(AND(入力!$C$4&gt;1,OR(QUOTIENT(入力!$C$3,入力!$C$4)&gt;7,AND(QUOTIENT(入力!$C$3,入力!$C$4)&gt;6,MOD(入力!$C$3,入力!$C$4)&gt;1))),OFFSET(入力!F3,QUOTIENT(入力!$C$3,入力!$C$4)+IF(MOD(入力!$C$3,入力!$C$4)&gt;0,1,0)+7,),"")</f>
        <v>十八</v>
      </c>
      <c r="C45" s="24"/>
      <c r="D45" s="25" t="str">
        <f t="shared" si="4"/>
        <v>　　　　　　年　　　月　　　日</v>
      </c>
      <c r="E45" s="26" t="str">
        <f t="shared" si="5"/>
        <v>　　　　．</v>
      </c>
      <c r="F45" s="27" t="str">
        <f t="shared" si="6"/>
        <v>　　　．</v>
      </c>
    </row>
    <row r="46" spans="1:6" ht="30" customHeight="1">
      <c r="A46" s="22">
        <f ca="1">IF(AND(入力!$C$4&gt;1,OR(QUOTIENT(入力!$C$3,入力!$C$4)&gt;8,AND(QUOTIENT(入力!$C$3,入力!$C$4)&gt;7,MOD(入力!$C$3,入力!$C$4)&gt;1))),OFFSET(入力!E3,QUOTIENT(入力!$C$3,入力!$C$4)+IF(MOD(入力!$C$3,入力!$C$4)&gt;0,1,0)+8,),"")</f>
        <v>19</v>
      </c>
      <c r="B46" s="28" t="str">
        <f ca="1">IF(AND(入力!$C$4&gt;1,OR(QUOTIENT(入力!$C$3,入力!$C$4)&gt;8,AND(QUOTIENT(入力!$C$3,入力!$C$4)&gt;7,MOD(入力!$C$3,入力!$C$4)&gt;1))),OFFSET(入力!F3,QUOTIENT(入力!$C$3,入力!$C$4)+IF(MOD(入力!$C$3,入力!$C$4)&gt;0,1,0)+8,),"")</f>
        <v>十九</v>
      </c>
      <c r="C46" s="24"/>
      <c r="D46" s="25" t="str">
        <f t="shared" si="4"/>
        <v>　　　　　　年　　　月　　　日</v>
      </c>
      <c r="E46" s="26" t="str">
        <f t="shared" si="5"/>
        <v>　　　　．</v>
      </c>
      <c r="F46" s="27" t="str">
        <f t="shared" si="6"/>
        <v>　　　．</v>
      </c>
    </row>
    <row r="47" spans="1:6" ht="30" customHeight="1" thickBot="1">
      <c r="A47" s="30">
        <f ca="1">IF(AND(入力!$C$4&gt;1,OR(QUOTIENT(入力!$C$3,入力!$C$4)&gt;9,AND(QUOTIENT(入力!$C$3,入力!$C$4)&gt;8,MOD(入力!$C$3,入力!$C$4)&gt;1))),OFFSET(入力!E3,QUOTIENT(入力!$C$3,入力!$C$4)+IF(MOD(入力!$C$3,入力!$C$4)&gt;0,1,0)+9,),"")</f>
        <v>20</v>
      </c>
      <c r="B47" s="37" t="str">
        <f ca="1">IF(AND(入力!$C$4&gt;1,OR(QUOTIENT(入力!$C$3,入力!$C$4)&gt;9,AND(QUOTIENT(入力!$C$3,入力!$C$4)&gt;8,MOD(入力!$C$3,入力!$C$4)&gt;1))),OFFSET(入力!F3,QUOTIENT(入力!$C$3,入力!$C$4)+IF(MOD(入力!$C$3,入力!$C$4)&gt;0,1,0)+9,),"")</f>
        <v>二十</v>
      </c>
      <c r="C47" s="36"/>
      <c r="D47" s="33" t="str">
        <f t="shared" si="4"/>
        <v>　　　　　　年　　　月　　　日</v>
      </c>
      <c r="E47" s="34" t="str">
        <f t="shared" si="5"/>
        <v>　　　　．</v>
      </c>
      <c r="F47" s="35" t="str">
        <f t="shared" si="6"/>
        <v>　　　．</v>
      </c>
    </row>
    <row r="48" spans="1:6" ht="30" customHeight="1"/>
    <row r="49" spans="1:6" ht="30" customHeight="1">
      <c r="A49" s="58" t="str">
        <f>IF($A$22="","",$A$22)</f>
        <v/>
      </c>
      <c r="B49" s="59"/>
      <c r="C49" s="59"/>
      <c r="D49" s="59"/>
      <c r="E49" s="59"/>
      <c r="F49" s="60"/>
    </row>
    <row r="50" spans="1:6" ht="30" customHeight="1">
      <c r="A50" s="61"/>
      <c r="B50" s="62"/>
      <c r="C50" s="62"/>
      <c r="D50" s="62"/>
      <c r="E50" s="62"/>
      <c r="F50" s="63"/>
    </row>
    <row r="51" spans="1:6" ht="30" customHeight="1">
      <c r="A51" s="64"/>
      <c r="B51" s="65"/>
      <c r="C51" s="65"/>
      <c r="D51" s="65"/>
      <c r="E51" s="65"/>
      <c r="F51" s="66"/>
    </row>
    <row r="52" spans="1:6" ht="30" customHeight="1">
      <c r="A52" s="59"/>
      <c r="B52" s="59"/>
      <c r="C52" s="59"/>
      <c r="D52" s="59"/>
      <c r="E52" s="59"/>
      <c r="F52" s="59"/>
    </row>
    <row r="53" spans="1:6" ht="30" customHeight="1">
      <c r="A53" s="43" t="s">
        <v>18</v>
      </c>
      <c r="B53" s="43"/>
      <c r="C53" s="43"/>
      <c r="D53" s="43"/>
      <c r="E53" s="43"/>
      <c r="F53" s="43"/>
    </row>
    <row r="55" spans="1:6" ht="30" customHeight="1">
      <c r="A55" s="44" t="str">
        <f>IF($A$1="","",$A$1)</f>
        <v>ふりがな　・　生年月日　・　身長　・　体重</v>
      </c>
      <c r="B55" s="44"/>
      <c r="C55" s="44"/>
      <c r="D55" s="44"/>
      <c r="E55" s="44"/>
      <c r="F55" s="44"/>
    </row>
    <row r="56" spans="1:6" ht="30" customHeight="1"/>
    <row r="57" spans="1:6" ht="30" customHeight="1">
      <c r="B57" s="17" t="str">
        <f>$B$3</f>
        <v>女性</v>
      </c>
      <c r="D57" s="8" t="str">
        <f>IF($D$3="","",$D$3)</f>
        <v>記入者</v>
      </c>
      <c r="E57" s="20"/>
      <c r="F57" s="20"/>
    </row>
    <row r="58" spans="1:6" ht="30" customHeight="1" thickBot="1"/>
    <row r="59" spans="1:6" ht="30" customHeight="1">
      <c r="A59" s="45" t="str">
        <f>IF($A$5="","",$A$5)</f>
        <v>no.</v>
      </c>
      <c r="B59" s="48" t="str">
        <f>IF($B$5="","",$B$5)</f>
        <v>氏名</v>
      </c>
      <c r="C59" s="48" t="str">
        <f>IF($C$5="","",$C$5)</f>
        <v>ふりがな</v>
      </c>
      <c r="D59" s="51" t="str">
        <f>IF($D$5="","",$D$5)</f>
        <v>生年月日</v>
      </c>
      <c r="E59" s="54" t="str">
        <f>IF($E$5="","",$E$5)</f>
        <v>形態</v>
      </c>
      <c r="F59" s="55"/>
    </row>
    <row r="60" spans="1:6" ht="30" customHeight="1">
      <c r="A60" s="46"/>
      <c r="B60" s="49"/>
      <c r="C60" s="49"/>
      <c r="D60" s="52"/>
      <c r="E60" s="56"/>
      <c r="F60" s="57"/>
    </row>
    <row r="61" spans="1:6" ht="30" customHeight="1">
      <c r="A61" s="46"/>
      <c r="B61" s="49"/>
      <c r="C61" s="49"/>
      <c r="D61" s="52"/>
      <c r="E61" s="1" t="str">
        <f>IF($E$7="","",$E$7)</f>
        <v>身長</v>
      </c>
      <c r="F61" s="2" t="str">
        <f>IF($F$7="","",$F$7)</f>
        <v>体重</v>
      </c>
    </row>
    <row r="62" spans="1:6" ht="30" customHeight="1">
      <c r="A62" s="46"/>
      <c r="B62" s="49"/>
      <c r="C62" s="49"/>
      <c r="D62" s="52"/>
      <c r="E62" s="3"/>
      <c r="F62" s="4"/>
    </row>
    <row r="63" spans="1:6" ht="30" customHeight="1">
      <c r="A63" s="47"/>
      <c r="B63" s="50"/>
      <c r="C63" s="50"/>
      <c r="D63" s="53"/>
      <c r="E63" s="5" t="str">
        <f>IF($E$9="","",$E$9)</f>
        <v>cm</v>
      </c>
      <c r="F63" s="6" t="str">
        <f>IF($F$9="","",$F$9)</f>
        <v>kg</v>
      </c>
    </row>
    <row r="64" spans="1:6" ht="30" customHeight="1">
      <c r="A64" s="21" t="str">
        <f>IF($A$10="","",$A$10)</f>
        <v/>
      </c>
      <c r="B64" s="7"/>
      <c r="C64" s="7" t="str">
        <f>IF($C$10="","",$C$10)</f>
        <v>ひらがな</v>
      </c>
      <c r="D64" s="9" t="str">
        <f>IF($D$10="","",$D$10)</f>
        <v>西暦</v>
      </c>
      <c r="E64" s="10" t="str">
        <f>IF($E$10="","",$E$10)</f>
        <v>小数点第一位</v>
      </c>
      <c r="F64" s="11" t="str">
        <f>IF($F$10="","",$F$10)</f>
        <v>小数点第二位</v>
      </c>
    </row>
    <row r="65" spans="1:6" ht="30" customHeight="1">
      <c r="A65" s="22">
        <f ca="1">IF(入力!$C$4&gt;2,OFFSET(入力!E3,QUOTIENT(入力!$C$3,入力!$C$4)*2+IF(MOD(入力!$C$3,入力!$C$4)&lt;3,MOD(入力!$C$3,入力!$C$4),2),),"")</f>
        <v>21</v>
      </c>
      <c r="B65" s="28" t="str">
        <f ca="1">IF(入力!$C$4&gt;2,OFFSET(入力!F3,QUOTIENT(入力!$C$3,入力!$C$4)*2+IF(MOD(入力!$C$3,入力!$C$4)&lt;3,MOD(入力!$C$3,入力!$C$4),2),),"")</f>
        <v>二十一</v>
      </c>
      <c r="C65" s="24" t="str">
        <f>IF($C$11="","",$C$11)</f>
        <v/>
      </c>
      <c r="D65" s="25" t="str">
        <f>IF($D$11="","",$D$11)</f>
        <v>　　　　　　年　　　月　　　日</v>
      </c>
      <c r="E65" s="26" t="str">
        <f>IF($E$11="","",$E$11)</f>
        <v>　　　　．</v>
      </c>
      <c r="F65" s="27" t="str">
        <f>IF($F$11="","",$F$11)</f>
        <v>　　　．</v>
      </c>
    </row>
    <row r="66" spans="1:6" ht="30" customHeight="1">
      <c r="A66" s="22">
        <f ca="1">IF(AND(入力!$C$4&gt;2,OR(QUOTIENT(入力!$C$3,入力!$C$4)&gt;1,AND(QUOTIENT(入力!$C$3,入力!$C$4)&gt;0,MOD(入力!$C$3,入力!$C$4)&gt;2))),OFFSET(入力!E3,QUOTIENT(入力!$C$3,入力!$C$4)*2+IF(MOD(入力!$C$3,入力!$C$4)&lt;3,MOD(入力!$C$3,入力!$C$4),2)+1,),"")</f>
        <v>22</v>
      </c>
      <c r="B66" s="28" t="str">
        <f ca="1">IF(AND(入力!$C$4&gt;2,OR(QUOTIENT(入力!$C$3,入力!$C$4)&gt;1,AND(QUOTIENT(入力!$C$3,入力!$C$4)&gt;0,MOD(入力!$C$3,入力!$C$4)&gt;2))),OFFSET(入力!F3,QUOTIENT(入力!$C$3,入力!$C$4)*2+IF(MOD(入力!$C$3,入力!$C$4)&lt;3,MOD(入力!$C$3,入力!$C$4),2)+1,),"")</f>
        <v>二十二</v>
      </c>
      <c r="C66" s="24" t="str">
        <f>IF($C$11="","",$C$11)</f>
        <v/>
      </c>
      <c r="D66" s="25" t="str">
        <f>IF($D$11="","",$D$11)</f>
        <v>　　　　　　年　　　月　　　日</v>
      </c>
      <c r="E66" s="26" t="str">
        <f>IF($E$11="","",$E$11)</f>
        <v>　　　　．</v>
      </c>
      <c r="F66" s="27" t="str">
        <f>IF($F$11="","",$F$11)</f>
        <v>　　　．</v>
      </c>
    </row>
    <row r="67" spans="1:6" ht="30" customHeight="1">
      <c r="A67" s="22">
        <f ca="1">IF(AND(入力!$C$4&gt;2,OR(QUOTIENT(入力!$C$3,入力!$C$4)&gt;2,AND(QUOTIENT(入力!$C$3,入力!$C$4)&gt;1,MOD(入力!$C$3,入力!$C$4)&gt;2))),OFFSET(入力!E3,QUOTIENT(入力!$C$3,入力!$C$4)*2+IF(MOD(入力!$C$3,入力!$C$4)&lt;3,MOD(入力!$C$3,入力!$C$4),2)+2,),"")</f>
        <v>23</v>
      </c>
      <c r="B67" s="28" t="str">
        <f ca="1">IF(AND(入力!$C$4&gt;2,OR(QUOTIENT(入力!$C$3,入力!$C$4)&gt;2,AND(QUOTIENT(入力!$C$3,入力!$C$4)&gt;1,MOD(入力!$C$3,入力!$C$4)&gt;2))),OFFSET(入力!F3,QUOTIENT(入力!$C$3,入力!$C$4)*2+IF(MOD(入力!$C$3,入力!$C$4)&lt;3,MOD(入力!$C$3,入力!$C$4),2)+2,),"")</f>
        <v>二十三</v>
      </c>
      <c r="C67" s="24" t="str">
        <f t="shared" ref="C67:C74" si="7">IF($C$11="","",$C$11)</f>
        <v/>
      </c>
      <c r="D67" s="25" t="str">
        <f t="shared" ref="D67:D74" si="8">IF($D$11="","",$D$11)</f>
        <v>　　　　　　年　　　月　　　日</v>
      </c>
      <c r="E67" s="26" t="str">
        <f t="shared" ref="E67:E74" si="9">$E$11</f>
        <v>　　　　．</v>
      </c>
      <c r="F67" s="27" t="str">
        <f t="shared" ref="F67:F74" si="10">IF($F$11="","",$F$11)</f>
        <v>　　　．</v>
      </c>
    </row>
    <row r="68" spans="1:6" ht="30" customHeight="1">
      <c r="A68" s="22">
        <f ca="1">IF(AND(入力!$C$4&gt;2,OR(QUOTIENT(入力!$C$3,入力!$C$4)&gt;3,AND(QUOTIENT(入力!$C$3,入力!$C$4)&gt;2,MOD(入力!$C$3,入力!$C$4)&gt;2))),OFFSET(入力!E3,QUOTIENT(入力!$C$3,入力!$C$4)*2+IF(MOD(入力!$C$3,入力!$C$4)&lt;3,MOD(入力!$C$3,入力!$C$4),2)+3,),"")</f>
        <v>24</v>
      </c>
      <c r="B68" s="23" t="str">
        <f ca="1">IF(AND(入力!$C$4&gt;2,OR(QUOTIENT(入力!$C$3,入力!$C$4)&gt;3,AND(QUOTIENT(入力!$C$3,入力!$C$4)&gt;2,MOD(入力!$C$3,入力!$C$4)&gt;2))),OFFSET(入力!F3,QUOTIENT(入力!$C$3,入力!$C$4)*2+IF(MOD(入力!$C$3,入力!$C$4)&lt;3,MOD(入力!$C$3,入力!$C$4),2)+3,),"")</f>
        <v>二十四</v>
      </c>
      <c r="C68" s="24" t="str">
        <f t="shared" si="7"/>
        <v/>
      </c>
      <c r="D68" s="25" t="str">
        <f t="shared" si="8"/>
        <v>　　　　　　年　　　月　　　日</v>
      </c>
      <c r="E68" s="26" t="str">
        <f t="shared" si="9"/>
        <v>　　　　．</v>
      </c>
      <c r="F68" s="27" t="str">
        <f t="shared" si="10"/>
        <v>　　　．</v>
      </c>
    </row>
    <row r="69" spans="1:6" ht="30" customHeight="1">
      <c r="A69" s="22">
        <f ca="1">IF(AND(入力!$C$4&gt;2,OR(QUOTIENT(入力!$C$3,入力!$C$4)&gt;4,AND(QUOTIENT(入力!$C$3,入力!$C$4)&gt;3,MOD(入力!$C$3,入力!$C$4)&gt;2))),OFFSET(入力!E3,QUOTIENT(入力!$C$3,入力!$C$4)*2+IF(MOD(入力!$C$3,入力!$C$4)&lt;3,MOD(入力!$C$3,入力!$C$4),2)+4,),"")</f>
        <v>25</v>
      </c>
      <c r="B69" s="28" t="str">
        <f ca="1">IF(AND(入力!$C$4&gt;2,OR(QUOTIENT(入力!$C$3,入力!$C$4)&gt;4,AND(QUOTIENT(入力!$C$3,入力!$C$4)&gt;3,MOD(入力!$C$3,入力!$C$4)&gt;2))),OFFSET(入力!F3,QUOTIENT(入力!$C$3,入力!$C$4)*2+IF(MOD(入力!$C$3,入力!$C$4)&lt;3,MOD(入力!$C$3,入力!$C$4),2)+4,),"")</f>
        <v>二十五</v>
      </c>
      <c r="C69" s="24" t="str">
        <f t="shared" si="7"/>
        <v/>
      </c>
      <c r="D69" s="25" t="str">
        <f t="shared" si="8"/>
        <v>　　　　　　年　　　月　　　日</v>
      </c>
      <c r="E69" s="26" t="str">
        <f t="shared" si="9"/>
        <v>　　　　．</v>
      </c>
      <c r="F69" s="27" t="str">
        <f t="shared" si="10"/>
        <v>　　　．</v>
      </c>
    </row>
    <row r="70" spans="1:6" ht="30" customHeight="1">
      <c r="A70" s="22">
        <f ca="1">IF(AND(入力!$C$4&gt;2,OR(QUOTIENT(入力!$C$3,入力!$C$4)&gt;5,AND(QUOTIENT(入力!$C$3,入力!$C$4)&gt;4,MOD(入力!$C$3,入力!$C$4)&gt;2))),OFFSET(入力!E3,QUOTIENT(入力!$C$3,入力!$C$4)*2+IF(MOD(入力!$C$3,入力!$C$4)&lt;3,MOD(入力!$C$3,入力!$C$4),2)+5,),"")</f>
        <v>26</v>
      </c>
      <c r="B70" s="23" t="str">
        <f ca="1">IF(AND(入力!$C$4&gt;2,OR(QUOTIENT(入力!$C$3,入力!$C$4)&gt;5,AND(QUOTIENT(入力!$C$3,入力!$C$4)&gt;4,MOD(入力!$C$3,入力!$C$4)&gt;2))),OFFSET(入力!F3,QUOTIENT(入力!$C$3,入力!$C$4)*2+IF(MOD(入力!$C$3,入力!$C$4)&lt;3,MOD(入力!$C$3,入力!$C$4),2)+5,),"")</f>
        <v>二十六</v>
      </c>
      <c r="C70" s="24" t="str">
        <f t="shared" si="7"/>
        <v/>
      </c>
      <c r="D70" s="25" t="str">
        <f t="shared" si="8"/>
        <v>　　　　　　年　　　月　　　日</v>
      </c>
      <c r="E70" s="26" t="str">
        <f t="shared" si="9"/>
        <v>　　　　．</v>
      </c>
      <c r="F70" s="27" t="str">
        <f t="shared" si="10"/>
        <v>　　　．</v>
      </c>
    </row>
    <row r="71" spans="1:6" ht="30" customHeight="1">
      <c r="A71" s="22">
        <f ca="1">IF(AND(入力!$C$4&gt;2,OR(QUOTIENT(入力!$C$3,入力!$C$4)&gt;6,AND(QUOTIENT(入力!$C$3,入力!$C$4)&gt;5,MOD(入力!$C$3,入力!$C$4)&gt;2))),OFFSET(入力!E3,QUOTIENT(入力!$C$3,入力!$C$4)*2+IF(MOD(入力!$C$3,入力!$C$4)&lt;3,MOD(入力!$C$3,入力!$C$4),2)+6,),"")</f>
        <v>27</v>
      </c>
      <c r="B71" s="29" t="str">
        <f ca="1">IF(AND(入力!$C$4&gt;2,OR(QUOTIENT(入力!$C$3,入力!$C$4)&gt;6,AND(QUOTIENT(入力!$C$3,入力!$C$4)&gt;5,MOD(入力!$C$3,入力!$C$4)&gt;2))),OFFSET(入力!F3,QUOTIENT(入力!$C$3,入力!$C$4)*2+IF(MOD(入力!$C$3,入力!$C$4)&lt;3,MOD(入力!$C$3,入力!$C$4),2)+6,),"")</f>
        <v>二十七</v>
      </c>
      <c r="C71" s="24" t="str">
        <f t="shared" si="7"/>
        <v/>
      </c>
      <c r="D71" s="25" t="str">
        <f t="shared" si="8"/>
        <v>　　　　　　年　　　月　　　日</v>
      </c>
      <c r="E71" s="26" t="str">
        <f t="shared" si="9"/>
        <v>　　　　．</v>
      </c>
      <c r="F71" s="27" t="str">
        <f t="shared" si="10"/>
        <v>　　　．</v>
      </c>
    </row>
    <row r="72" spans="1:6" ht="30" customHeight="1">
      <c r="A72" s="22">
        <f ca="1">IF(AND(入力!$C$4&gt;2,OR(QUOTIENT(入力!$C$3,入力!$C$4)&gt;7,AND(QUOTIENT(入力!$C$3,入力!$C$4)&gt;6,MOD(入力!$C$3,入力!$C$4)&gt;2))),OFFSET(入力!E3,QUOTIENT(入力!$C$3,入力!$C$4)*2+IF(MOD(入力!$C$3,入力!$C$4)&lt;3,MOD(入力!$C$3,入力!$C$4),2)+7,),"")</f>
        <v>28</v>
      </c>
      <c r="B72" s="28" t="str">
        <f ca="1">IF(AND(入力!$C$4&gt;2,OR(QUOTIENT(入力!$C$3,入力!$C$4)&gt;7,AND(QUOTIENT(入力!$C$3,入力!$C$4)&gt;6,MOD(入力!$C$3,入力!$C$4)&gt;2))),OFFSET(入力!F3,QUOTIENT(入力!$C$3,入力!$C$4)*2+IF(MOD(入力!$C$3,入力!$C$4)&lt;3,MOD(入力!$C$3,入力!$C$4),2)+7,),"")</f>
        <v>二十八</v>
      </c>
      <c r="C72" s="24" t="str">
        <f t="shared" si="7"/>
        <v/>
      </c>
      <c r="D72" s="25" t="str">
        <f t="shared" si="8"/>
        <v>　　　　　　年　　　月　　　日</v>
      </c>
      <c r="E72" s="26" t="str">
        <f t="shared" si="9"/>
        <v>　　　　．</v>
      </c>
      <c r="F72" s="27" t="str">
        <f t="shared" si="10"/>
        <v>　　　．</v>
      </c>
    </row>
    <row r="73" spans="1:6" ht="30" customHeight="1">
      <c r="A73" s="22">
        <f ca="1">IF(AND(入力!$C$4&gt;2,OR(QUOTIENT(入力!$C$3,入力!$C$4)&gt;8,AND(QUOTIENT(入力!$C$3,入力!$C$4)&gt;7,MOD(入力!$C$3,入力!$C$4)&gt;2))),OFFSET(入力!E3,QUOTIENT(入力!$C$3,入力!$C$4)*2+IF(MOD(入力!$C$3,入力!$C$4)&lt;3,MOD(入力!$C$3,入力!$C$4),2)+8,),"")</f>
        <v>29</v>
      </c>
      <c r="B73" s="28" t="str">
        <f ca="1">IF(AND(入力!$C$4&gt;2,OR(QUOTIENT(入力!$C$3,入力!$C$4)&gt;8,AND(QUOTIENT(入力!$C$3,入力!$C$4)&gt;7,MOD(入力!$C$3,入力!$C$4)&gt;2))),OFFSET(入力!F3,QUOTIENT(入力!$C$3,入力!$C$4)*2+IF(MOD(入力!$C$3,入力!$C$4)&lt;3,MOD(入力!$C$3,入力!$C$4),2)+8,),"")</f>
        <v>二十九</v>
      </c>
      <c r="C73" s="24" t="str">
        <f t="shared" si="7"/>
        <v/>
      </c>
      <c r="D73" s="25" t="str">
        <f t="shared" si="8"/>
        <v>　　　　　　年　　　月　　　日</v>
      </c>
      <c r="E73" s="26" t="str">
        <f t="shared" si="9"/>
        <v>　　　　．</v>
      </c>
      <c r="F73" s="27" t="str">
        <f t="shared" si="10"/>
        <v>　　　．</v>
      </c>
    </row>
    <row r="74" spans="1:6" ht="30" customHeight="1" thickBot="1">
      <c r="A74" s="30">
        <f ca="1">IF(AND(入力!$C$4&gt;2,OR(QUOTIENT(入力!$C$3,入力!$C$4)&gt;9,AND(QUOTIENT(入力!$C$3,入力!$C$4)&gt;8,MOD(入力!$C$3,入力!$C$4)&gt;2))),OFFSET(入力!E3,QUOTIENT(入力!$C$3,入力!$C$4)*2+IF(MOD(入力!$C$3,入力!$C$4)&lt;3,MOD(入力!$C$3,入力!$C$4),2)+9,),"")</f>
        <v>30</v>
      </c>
      <c r="B74" s="31" t="str">
        <f ca="1">IF(AND(入力!$C$4&gt;2,OR(QUOTIENT(入力!$C$3,入力!$C$4)&gt;9,AND(QUOTIENT(入力!$C$3,入力!$C$4)&gt;8,MOD(入力!$C$3,入力!$C$4)&gt;2))),OFFSET(入力!F3,QUOTIENT(入力!$C$3,入力!$C$4)*2+IF(MOD(入力!$C$3,入力!$C$4)&lt;3,MOD(入力!$C$3,入力!$C$4),2)+9,),"")</f>
        <v>三十</v>
      </c>
      <c r="C74" s="32" t="str">
        <f t="shared" si="7"/>
        <v/>
      </c>
      <c r="D74" s="33" t="str">
        <f t="shared" si="8"/>
        <v>　　　　　　年　　　月　　　日</v>
      </c>
      <c r="E74" s="34" t="str">
        <f t="shared" si="9"/>
        <v>　　　　．</v>
      </c>
      <c r="F74" s="35" t="str">
        <f t="shared" si="10"/>
        <v>　　　．</v>
      </c>
    </row>
    <row r="75" spans="1:6" ht="30" customHeight="1"/>
    <row r="76" spans="1:6" ht="30" customHeight="1">
      <c r="A76" s="58" t="str">
        <f>IF($A$22="","",$A$22)</f>
        <v/>
      </c>
      <c r="B76" s="59"/>
      <c r="C76" s="59"/>
      <c r="D76" s="59"/>
      <c r="E76" s="59"/>
      <c r="F76" s="60"/>
    </row>
    <row r="77" spans="1:6" ht="30" customHeight="1">
      <c r="A77" s="61"/>
      <c r="B77" s="62"/>
      <c r="C77" s="62"/>
      <c r="D77" s="62"/>
      <c r="E77" s="62"/>
      <c r="F77" s="63"/>
    </row>
    <row r="78" spans="1:6" ht="30" customHeight="1">
      <c r="A78" s="64"/>
      <c r="B78" s="65"/>
      <c r="C78" s="65"/>
      <c r="D78" s="65"/>
      <c r="E78" s="65"/>
      <c r="F78" s="66"/>
    </row>
    <row r="79" spans="1:6" ht="30" customHeight="1">
      <c r="A79" s="59"/>
      <c r="B79" s="59"/>
      <c r="C79" s="59"/>
      <c r="D79" s="59"/>
      <c r="E79" s="59"/>
      <c r="F79" s="59"/>
    </row>
    <row r="80" spans="1:6" ht="30" customHeight="1">
      <c r="A80" s="43" t="s">
        <v>19</v>
      </c>
      <c r="B80" s="43"/>
      <c r="C80" s="43"/>
      <c r="D80" s="43"/>
      <c r="E80" s="43"/>
      <c r="F80" s="43"/>
    </row>
    <row r="82" spans="1:6" ht="30" customHeight="1">
      <c r="A82" s="44" t="str">
        <f>IF($A$1="","",$A$1)</f>
        <v>ふりがな　・　生年月日　・　身長　・　体重</v>
      </c>
      <c r="B82" s="44"/>
      <c r="C82" s="44"/>
      <c r="D82" s="44"/>
      <c r="E82" s="44"/>
      <c r="F82" s="44"/>
    </row>
    <row r="83" spans="1:6" ht="30" customHeight="1"/>
    <row r="84" spans="1:6" ht="30" customHeight="1">
      <c r="B84" s="17" t="str">
        <f>$B$3</f>
        <v>女性</v>
      </c>
      <c r="D84" s="8" t="str">
        <f>IF($D$3="","",$D$3)</f>
        <v>記入者</v>
      </c>
      <c r="E84" s="20"/>
      <c r="F84" s="20"/>
    </row>
    <row r="85" spans="1:6" ht="30" customHeight="1" thickBot="1"/>
    <row r="86" spans="1:6" ht="30" customHeight="1">
      <c r="A86" s="45" t="str">
        <f>IF($A$5="","",$A$5)</f>
        <v>no.</v>
      </c>
      <c r="B86" s="48" t="str">
        <f>IF($B$5="","",$B$5)</f>
        <v>氏名</v>
      </c>
      <c r="C86" s="48" t="str">
        <f>IF($C$5="","",$C$5)</f>
        <v>ふりがな</v>
      </c>
      <c r="D86" s="51" t="str">
        <f>IF($D$5="","",$D$5)</f>
        <v>生年月日</v>
      </c>
      <c r="E86" s="54" t="str">
        <f>IF($E$5="","",$E$5)</f>
        <v>形態</v>
      </c>
      <c r="F86" s="55"/>
    </row>
    <row r="87" spans="1:6" ht="30" customHeight="1">
      <c r="A87" s="46"/>
      <c r="B87" s="49"/>
      <c r="C87" s="49"/>
      <c r="D87" s="52"/>
      <c r="E87" s="56"/>
      <c r="F87" s="57"/>
    </row>
    <row r="88" spans="1:6" ht="30" customHeight="1">
      <c r="A88" s="46"/>
      <c r="B88" s="49"/>
      <c r="C88" s="49"/>
      <c r="D88" s="52"/>
      <c r="E88" s="1" t="str">
        <f>IF($E$7="","",$E$7)</f>
        <v>身長</v>
      </c>
      <c r="F88" s="2" t="str">
        <f>IF($F$7="","",$F$7)</f>
        <v>体重</v>
      </c>
    </row>
    <row r="89" spans="1:6" ht="30" customHeight="1">
      <c r="A89" s="46"/>
      <c r="B89" s="49"/>
      <c r="C89" s="49"/>
      <c r="D89" s="52"/>
      <c r="E89" s="3"/>
      <c r="F89" s="4"/>
    </row>
    <row r="90" spans="1:6" ht="30" customHeight="1">
      <c r="A90" s="47"/>
      <c r="B90" s="50"/>
      <c r="C90" s="50"/>
      <c r="D90" s="53"/>
      <c r="E90" s="5" t="str">
        <f>IF($E$9="","",$E$9)</f>
        <v>cm</v>
      </c>
      <c r="F90" s="6" t="str">
        <f>IF($F$9="","",$F$9)</f>
        <v>kg</v>
      </c>
    </row>
    <row r="91" spans="1:6" ht="30" customHeight="1">
      <c r="A91" s="21" t="str">
        <f>IF($A$10="","",$A$10)</f>
        <v/>
      </c>
      <c r="B91" s="7" t="str">
        <f>IF($B$10="","",$B$10)</f>
        <v/>
      </c>
      <c r="C91" s="18" t="str">
        <f>IF($C$10="","",$C$10)</f>
        <v>ひらがな</v>
      </c>
      <c r="D91" s="9" t="str">
        <f>IF($D$10="","",$D$10)</f>
        <v>西暦</v>
      </c>
      <c r="E91" s="10" t="str">
        <f>IF($E$10="","",$E$10)</f>
        <v>小数点第一位</v>
      </c>
      <c r="F91" s="11" t="str">
        <f>IF($F$10="","",$F$10)</f>
        <v>小数点第二位</v>
      </c>
    </row>
    <row r="92" spans="1:6" ht="30" customHeight="1">
      <c r="A92" s="22">
        <f ca="1">IF(AND(入力!$C$4&gt;3,OR(QUOTIENT(入力!$C$3,入力!$C$4)&gt;0,MOD(入力!$C$3,入力!$C$4)&gt;3)),OFFSET(入力!E3,QUOTIENT(入力!$C$3,入力!$C$4)*3+IF(MOD(入力!$C$3,入力!$C$4)&lt;4,MOD(入力!$C$3,入力!$C$4),3),),"")</f>
        <v>31</v>
      </c>
      <c r="B92" s="23" t="str">
        <f ca="1">IF(AND(入力!$C$4&gt;3,OR(QUOTIENT(入力!$C$3,入力!$C$4)&gt;0,MOD(入力!$C$3,入力!$C$4)&gt;3)),OFFSET(入力!F3,QUOTIENT(入力!$C$3,入力!$C$4)*3+IF(MOD(入力!$C$3,入力!$C$4)&lt;4,MOD(入力!$C$3,入力!$C$4),3),),"")</f>
        <v>三十一</v>
      </c>
      <c r="C92" s="24" t="str">
        <f>IF($C$11="","",$C$11)</f>
        <v/>
      </c>
      <c r="D92" s="25" t="str">
        <f>IF($D$11="","",$D$11)</f>
        <v>　　　　　　年　　　月　　　日</v>
      </c>
      <c r="E92" s="26" t="str">
        <f>IF($E$11="","",$E$11)</f>
        <v>　　　　．</v>
      </c>
      <c r="F92" s="27" t="str">
        <f>IF($F$11="","",$F$11)</f>
        <v>　　　．</v>
      </c>
    </row>
    <row r="93" spans="1:6" ht="30" customHeight="1">
      <c r="A93" s="22">
        <f ca="1">IF(AND(入力!$C$4&gt;3,OR(QUOTIENT(入力!$C$3,入力!$C$4)&gt;1,AND(QUOTIENT(入力!$C$3,入力!$C$4)&gt;0,MOD(入力!$C$3,入力!$C$4)&gt;3))),OFFSET(入力!E3,QUOTIENT(入力!$C$3,入力!$C$4)*3+IF(MOD(入力!$C$3,入力!$C$4)&lt;4,MOD(入力!$C$3,入力!$C$4),3)+1,),"")</f>
        <v>32</v>
      </c>
      <c r="B93" s="29" t="str">
        <f ca="1">IF(AND(入力!$C$4&gt;3,OR(QUOTIENT(入力!$C$3,入力!$C$4)&gt;1,AND(QUOTIENT(入力!$C$3,入力!$C$4)&gt;0,MOD(入力!$C$3,入力!$C$4)&gt;3))),OFFSET(入力!F3,QUOTIENT(入力!$C$3,入力!$C$4)*3+IF(MOD(入力!$C$3,入力!$C$4)&lt;4,MOD(入力!$C$3,入力!$C$4),3)+1,),"")</f>
        <v>三十二</v>
      </c>
      <c r="C93" s="24" t="str">
        <f>IF($C$11="","",$C$11)</f>
        <v/>
      </c>
      <c r="D93" s="25" t="str">
        <f>IF($D$11="","",$D$11)</f>
        <v>　　　　　　年　　　月　　　日</v>
      </c>
      <c r="E93" s="26" t="str">
        <f>IF($E$11="","",$E$11)</f>
        <v>　　　　．</v>
      </c>
      <c r="F93" s="27" t="str">
        <f>IF($F$11="","",$F$11)</f>
        <v>　　　．</v>
      </c>
    </row>
    <row r="94" spans="1:6" ht="30" customHeight="1">
      <c r="A94" s="22">
        <f ca="1">IF(AND(入力!$C$4&gt;3,OR(QUOTIENT(入力!$C$3,入力!$C$4)&gt;2,AND(QUOTIENT(入力!$C$3,入力!$C$4)&gt;1,MOD(入力!$C$3,入力!$C$4)&gt;3))),OFFSET(入力!E3,QUOTIENT(入力!$C$3,入力!$C$4)*3+IF(MOD(入力!$C$3,入力!$C$4)&lt;4,MOD(入力!$C$3,入力!$C$4),3)+2,),"")</f>
        <v>33</v>
      </c>
      <c r="B94" s="28" t="str">
        <f ca="1">IF(AND(入力!$C$4&gt;3,OR(QUOTIENT(入力!$C$3,入力!$C$4)&gt;2,AND(QUOTIENT(入力!$C$3,入力!$C$4)&gt;1,MOD(入力!$C$3,入力!$C$4)&gt;3))),OFFSET(入力!F3,QUOTIENT(入力!$C$3,入力!$C$4)*3+IF(MOD(入力!$C$3,入力!$C$4)&lt;4,MOD(入力!$C$3,入力!$C$4),3)+2,),"")</f>
        <v>三十三</v>
      </c>
      <c r="C94" s="24" t="str">
        <f t="shared" ref="C94:C101" si="11">IF($C$11="","",$C$11)</f>
        <v/>
      </c>
      <c r="D94" s="25" t="str">
        <f t="shared" ref="D94:D101" si="12">IF($D$11="","",$D$11)</f>
        <v>　　　　　　年　　　月　　　日</v>
      </c>
      <c r="E94" s="26" t="str">
        <f t="shared" ref="E94:E101" si="13">$E$11</f>
        <v>　　　　．</v>
      </c>
      <c r="F94" s="27" t="str">
        <f t="shared" ref="F94:F101" si="14">IF($F$11="","",$F$11)</f>
        <v>　　　．</v>
      </c>
    </row>
    <row r="95" spans="1:6" ht="30" customHeight="1">
      <c r="A95" s="22">
        <f ca="1">IF(AND(入力!$C$4&gt;3,OR(QUOTIENT(入力!$C$3,入力!$C$4)&gt;3,AND(QUOTIENT(入力!$C$3,入力!$C$4)&gt;2,MOD(入力!$C$3,入力!$C$4)&gt;3))),OFFSET(入力!E3,QUOTIENT(入力!$C$3,入力!$C$4)*3+IF(MOD(入力!$C$3,入力!$C$4)&lt;4,MOD(入力!$C$3,入力!$C$4),3)+3,),"")</f>
        <v>34</v>
      </c>
      <c r="B95" s="28" t="str">
        <f ca="1">IF(AND(入力!$C$4&gt;3,OR(QUOTIENT(入力!$C$3,入力!$C$4)&gt;3,AND(QUOTIENT(入力!$C$3,入力!$C$4)&gt;2,MOD(入力!$C$3,入力!$C$4)&gt;3))),OFFSET(入力!F3,QUOTIENT(入力!$C$3,入力!$C$4)*3+IF(MOD(入力!$C$3,入力!$C$4)&lt;4,MOD(入力!$C$3,入力!$C$4),3)+3,),"")</f>
        <v>三十四</v>
      </c>
      <c r="C95" s="24" t="str">
        <f t="shared" si="11"/>
        <v/>
      </c>
      <c r="D95" s="25" t="str">
        <f t="shared" si="12"/>
        <v>　　　　　　年　　　月　　　日</v>
      </c>
      <c r="E95" s="26" t="str">
        <f t="shared" si="13"/>
        <v>　　　　．</v>
      </c>
      <c r="F95" s="27" t="str">
        <f t="shared" si="14"/>
        <v>　　　．</v>
      </c>
    </row>
    <row r="96" spans="1:6" ht="30" customHeight="1">
      <c r="A96" s="22">
        <f ca="1">IF(AND(入力!$C$4&gt;3,OR(QUOTIENT(入力!$C$3,入力!$C$4)&gt;4,AND(QUOTIENT(入力!$C$3,入力!$C$4)&gt;3,MOD(入力!$C$3,入力!$C$4)&gt;3))),OFFSET(入力!E3,QUOTIENT(入力!$C$3,入力!$C$4)*3+IF(MOD(入力!$C$3,入力!$C$4)&lt;4,MOD(入力!$C$3,入力!$C$4),3)+4,),"")</f>
        <v>35</v>
      </c>
      <c r="B96" s="28" t="str">
        <f ca="1">IF(AND(入力!$C$4&gt;3,OR(QUOTIENT(入力!$C$3,入力!$C$4)&gt;4,AND(QUOTIENT(入力!$C$3,入力!$C$4)&gt;3,MOD(入力!$C$3,入力!$C$4)&gt;3))),OFFSET(入力!F3,QUOTIENT(入力!$C$3,入力!$C$4)*3+IF(MOD(入力!$C$3,入力!$C$4)&lt;4,MOD(入力!$C$3,入力!$C$4),3)+4,),"")</f>
        <v>三十五</v>
      </c>
      <c r="C96" s="24" t="str">
        <f t="shared" si="11"/>
        <v/>
      </c>
      <c r="D96" s="25" t="str">
        <f t="shared" si="12"/>
        <v>　　　　　　年　　　月　　　日</v>
      </c>
      <c r="E96" s="26" t="str">
        <f t="shared" si="13"/>
        <v>　　　　．</v>
      </c>
      <c r="F96" s="27" t="str">
        <f t="shared" si="14"/>
        <v>　　　．</v>
      </c>
    </row>
    <row r="97" spans="1:6" ht="30" customHeight="1">
      <c r="A97" s="22">
        <f ca="1">IF(AND(入力!$C$4&gt;3,OR(QUOTIENT(入力!$C$3,入力!$C$4)&gt;5,AND(QUOTIENT(入力!$C$3,入力!$C$4)&gt;4,MOD(入力!$C$3,入力!$C$4)&gt;3))),OFFSET(入力!E3,QUOTIENT(入力!$C$3,入力!$C$4)*3+IF(MOD(入力!$C$3,入力!$C$4)&lt;4,MOD(入力!$C$3,入力!$C$4),3)+5,),"")</f>
        <v>36</v>
      </c>
      <c r="B97" s="23" t="str">
        <f ca="1">IF(AND(入力!$C$4&gt;3,OR(QUOTIENT(入力!$C$3,入力!$C$4)&gt;5,AND(QUOTIENT(入力!$C$3,入力!$C$4)&gt;4,MOD(入力!$C$3,入力!$C$4)&gt;3))),OFFSET(入力!F3,QUOTIENT(入力!$C$3,入力!$C$4)*3+IF(MOD(入力!$C$3,入力!$C$4)&lt;4,MOD(入力!$C$3,入力!$C$4),3)+5,),"")</f>
        <v>三十六</v>
      </c>
      <c r="C97" s="24" t="str">
        <f t="shared" si="11"/>
        <v/>
      </c>
      <c r="D97" s="25" t="str">
        <f t="shared" si="12"/>
        <v>　　　　　　年　　　月　　　日</v>
      </c>
      <c r="E97" s="26" t="str">
        <f t="shared" si="13"/>
        <v>　　　　．</v>
      </c>
      <c r="F97" s="27" t="str">
        <f t="shared" si="14"/>
        <v>　　　．</v>
      </c>
    </row>
    <row r="98" spans="1:6" ht="30" customHeight="1">
      <c r="A98" s="22">
        <f ca="1">IF(AND(入力!$C$4&gt;3,OR(QUOTIENT(入力!$C$3,入力!$C$4)&gt;6,AND(QUOTIENT(入力!$C$3,入力!$C$4)&gt;5,MOD(入力!$C$3,入力!$C$4)&gt;3))),OFFSET(入力!E3,QUOTIENT(入力!$C$3,入力!$C$4)*3+IF(MOD(入力!$C$3,入力!$C$4)&lt;4,MOD(入力!$C$3,入力!$C$4),3)+6,),"")</f>
        <v>37</v>
      </c>
      <c r="B98" s="29" t="str">
        <f ca="1">IF(AND(入力!$C$4&gt;3,OR(QUOTIENT(入力!$C$3,入力!$C$4)&gt;6,AND(QUOTIENT(入力!$C$3,入力!$C$4)&gt;5,MOD(入力!$C$3,入力!$C$4)&gt;3))),OFFSET(入力!F3,QUOTIENT(入力!$C$3,入力!$C$4)*3+IF(MOD(入力!$C$3,入力!$C$4)&lt;4,MOD(入力!$C$3,入力!$C$4),3)+6,),"")</f>
        <v>三十七</v>
      </c>
      <c r="C98" s="24" t="str">
        <f t="shared" si="11"/>
        <v/>
      </c>
      <c r="D98" s="25" t="str">
        <f t="shared" si="12"/>
        <v>　　　　　　年　　　月　　　日</v>
      </c>
      <c r="E98" s="26" t="str">
        <f t="shared" si="13"/>
        <v>　　　　．</v>
      </c>
      <c r="F98" s="27" t="str">
        <f t="shared" si="14"/>
        <v>　　　．</v>
      </c>
    </row>
    <row r="99" spans="1:6" ht="30" customHeight="1">
      <c r="A99" s="22">
        <f ca="1">IF(AND(入力!$C$4&gt;3,OR(QUOTIENT(入力!$C$3,入力!$C$4)&gt;7,AND(QUOTIENT(入力!$C$3,入力!$C$4)&gt;6,MOD(入力!$C$3,入力!$C$4)&gt;3))),OFFSET(入力!E3,QUOTIENT(入力!$C$3,入力!$C$4)*3+IF(MOD(入力!$C$3,入力!$C$4)&lt;4,MOD(入力!$C$3,入力!$C$4),3)+7,),"")</f>
        <v>38</v>
      </c>
      <c r="B99" s="29" t="str">
        <f ca="1">IF(AND(入力!$C$4&gt;3,OR(QUOTIENT(入力!$C$3,入力!$C$4)&gt;7,AND(QUOTIENT(入力!$C$3,入力!$C$4)&gt;6,MOD(入力!$C$3,入力!$C$4)&gt;3))),OFFSET(入力!F3,QUOTIENT(入力!$C$3,入力!$C$4)*3+IF(MOD(入力!$C$3,入力!$C$4)&lt;4,MOD(入力!$C$3,入力!$C$4),3)+7,),"")</f>
        <v>三十八</v>
      </c>
      <c r="C99" s="24" t="str">
        <f t="shared" si="11"/>
        <v/>
      </c>
      <c r="D99" s="25" t="str">
        <f t="shared" si="12"/>
        <v>　　　　　　年　　　月　　　日</v>
      </c>
      <c r="E99" s="26" t="str">
        <f t="shared" si="13"/>
        <v>　　　　．</v>
      </c>
      <c r="F99" s="27" t="str">
        <f t="shared" si="14"/>
        <v>　　　．</v>
      </c>
    </row>
    <row r="100" spans="1:6" ht="30" customHeight="1">
      <c r="A100" s="22">
        <f ca="1">IF(AND(入力!$C$4&gt;3,OR(QUOTIENT(入力!$C$3,入力!$C$4)&gt;8,AND(QUOTIENT(入力!$C$3,入力!$C$4)&gt;7,MOD(入力!$C$3,入力!$C$4)&gt;3))),OFFSET(入力!E3,QUOTIENT(入力!$C$3,入力!$C$4)*3+IF(MOD(入力!$C$3,入力!$C$4)&lt;4,MOD(入力!$C$3,入力!$C$4),3)+8,),"")</f>
        <v>39</v>
      </c>
      <c r="B100" s="29" t="str">
        <f ca="1">IF(AND(入力!$C$4&gt;3,OR(QUOTIENT(入力!$C$3,入力!$C$4)&gt;8,AND(QUOTIENT(入力!$C$3,入力!$C$4)&gt;7,MOD(入力!$C$3,入力!$C$4)&gt;3))),OFFSET(入力!F3,QUOTIENT(入力!$C$3,入力!$C$4)*3+IF(MOD(入力!$C$3,入力!$C$4)&lt;4,MOD(入力!$C$3,入力!$C$4),3)+8,),"")</f>
        <v>三十九</v>
      </c>
      <c r="C100" s="24" t="str">
        <f t="shared" si="11"/>
        <v/>
      </c>
      <c r="D100" s="25" t="str">
        <f t="shared" si="12"/>
        <v>　　　　　　年　　　月　　　日</v>
      </c>
      <c r="E100" s="26" t="str">
        <f t="shared" si="13"/>
        <v>　　　　．</v>
      </c>
      <c r="F100" s="27" t="str">
        <f t="shared" si="14"/>
        <v>　　　．</v>
      </c>
    </row>
    <row r="101" spans="1:6" ht="30" customHeight="1" thickBot="1">
      <c r="A101" s="30">
        <f ca="1">IF(AND(入力!$C$4&gt;3,OR(QUOTIENT(入力!$C$3,入力!$C$4)&gt;9,AND(QUOTIENT(入力!$C$3,入力!$C$4)&gt;8,MOD(入力!$C$3,入力!$C$4)&gt;3))),OFFSET(入力!E3,QUOTIENT(入力!$C$3,入力!$C$4)*3+IF(MOD(入力!$C$3,入力!$C$4)&lt;4,MOD(入力!$C$3,入力!$C$4),3)+9,),"")</f>
        <v>40</v>
      </c>
      <c r="B101" s="37" t="str">
        <f ca="1">IF(AND(入力!$C$4&gt;3,OR(QUOTIENT(入力!$C$3,入力!$C$4)&gt;9,AND(QUOTIENT(入力!$C$3,入力!$C$4)&gt;8,MOD(入力!$C$3,入力!$C$4)&gt;3))),OFFSET(入力!F3,QUOTIENT(入力!$C$3,入力!$C$4)*3+IF(MOD(入力!$C$3,入力!$C$4)&lt;4,MOD(入力!$C$3,入力!$C$4),3)+9,),"")</f>
        <v>四十</v>
      </c>
      <c r="C101" s="32" t="str">
        <f t="shared" si="11"/>
        <v/>
      </c>
      <c r="D101" s="33" t="str">
        <f t="shared" si="12"/>
        <v>　　　　　　年　　　月　　　日</v>
      </c>
      <c r="E101" s="34" t="str">
        <f t="shared" si="13"/>
        <v>　　　　．</v>
      </c>
      <c r="F101" s="35" t="str">
        <f t="shared" si="14"/>
        <v>　　　．</v>
      </c>
    </row>
    <row r="102" spans="1:6" ht="30" customHeight="1"/>
    <row r="103" spans="1:6" ht="30" customHeight="1">
      <c r="A103" s="58" t="str">
        <f>IF($A$22="","",$A$22)</f>
        <v/>
      </c>
      <c r="B103" s="59"/>
      <c r="C103" s="59"/>
      <c r="D103" s="59"/>
      <c r="E103" s="59"/>
      <c r="F103" s="60"/>
    </row>
    <row r="104" spans="1:6" ht="30" customHeight="1">
      <c r="A104" s="61"/>
      <c r="B104" s="62"/>
      <c r="C104" s="62"/>
      <c r="D104" s="62"/>
      <c r="E104" s="62"/>
      <c r="F104" s="63"/>
    </row>
    <row r="105" spans="1:6" ht="30" customHeight="1">
      <c r="A105" s="64"/>
      <c r="B105" s="65"/>
      <c r="C105" s="65"/>
      <c r="D105" s="65"/>
      <c r="E105" s="65"/>
      <c r="F105" s="66"/>
    </row>
    <row r="106" spans="1:6" ht="30" customHeight="1">
      <c r="A106" s="59"/>
      <c r="B106" s="59"/>
      <c r="C106" s="59"/>
      <c r="D106" s="59"/>
      <c r="E106" s="59"/>
      <c r="F106" s="59"/>
    </row>
    <row r="107" spans="1:6" ht="30" customHeight="1">
      <c r="A107" s="43" t="s">
        <v>20</v>
      </c>
      <c r="B107" s="43"/>
      <c r="C107" s="43"/>
      <c r="D107" s="43"/>
      <c r="E107" s="43"/>
      <c r="F107" s="43"/>
    </row>
    <row r="109" spans="1:6" ht="30" customHeight="1">
      <c r="A109" s="44" t="str">
        <f>IF($A$1="","",$A$1)</f>
        <v>ふりがな　・　生年月日　・　身長　・　体重</v>
      </c>
      <c r="B109" s="44"/>
      <c r="C109" s="44"/>
      <c r="D109" s="44"/>
      <c r="E109" s="44"/>
      <c r="F109" s="44"/>
    </row>
    <row r="110" spans="1:6" ht="30" customHeight="1"/>
    <row r="111" spans="1:6" ht="30" customHeight="1">
      <c r="B111" s="17" t="str">
        <f>$B$3</f>
        <v>女性</v>
      </c>
      <c r="D111" s="8" t="str">
        <f>IF($D$3="","",$D$3)</f>
        <v>記入者</v>
      </c>
      <c r="E111" s="20"/>
      <c r="F111" s="20"/>
    </row>
    <row r="112" spans="1:6" ht="30" customHeight="1" thickBot="1"/>
    <row r="113" spans="1:6" ht="30" customHeight="1">
      <c r="A113" s="45" t="str">
        <f>IF($A$5="","",$A$5)</f>
        <v>no.</v>
      </c>
      <c r="B113" s="48" t="str">
        <f>IF($B$5="","",$B$5)</f>
        <v>氏名</v>
      </c>
      <c r="C113" s="48" t="str">
        <f>IF($C$5="","",$C$5)</f>
        <v>ふりがな</v>
      </c>
      <c r="D113" s="51" t="str">
        <f>IF($D$5="","",$D$5)</f>
        <v>生年月日</v>
      </c>
      <c r="E113" s="54" t="str">
        <f>IF($E$5="","",$E$5)</f>
        <v>形態</v>
      </c>
      <c r="F113" s="55"/>
    </row>
    <row r="114" spans="1:6" ht="30" customHeight="1">
      <c r="A114" s="46"/>
      <c r="B114" s="49"/>
      <c r="C114" s="49"/>
      <c r="D114" s="52"/>
      <c r="E114" s="56"/>
      <c r="F114" s="57"/>
    </row>
    <row r="115" spans="1:6" ht="30" customHeight="1">
      <c r="A115" s="46"/>
      <c r="B115" s="49"/>
      <c r="C115" s="49"/>
      <c r="D115" s="52"/>
      <c r="E115" s="1" t="str">
        <f>IF($E$7="","",$E$7)</f>
        <v>身長</v>
      </c>
      <c r="F115" s="2" t="str">
        <f>IF($F$7="","",$F$7)</f>
        <v>体重</v>
      </c>
    </row>
    <row r="116" spans="1:6" ht="30" customHeight="1">
      <c r="A116" s="46"/>
      <c r="B116" s="49"/>
      <c r="C116" s="49"/>
      <c r="D116" s="52"/>
      <c r="E116" s="3"/>
      <c r="F116" s="4"/>
    </row>
    <row r="117" spans="1:6" ht="30" customHeight="1">
      <c r="A117" s="47"/>
      <c r="B117" s="50"/>
      <c r="C117" s="50"/>
      <c r="D117" s="53"/>
      <c r="E117" s="5" t="str">
        <f>IF($E$9="","",$E$9)</f>
        <v>cm</v>
      </c>
      <c r="F117" s="6" t="str">
        <f>IF($F$9="","",$F$9)</f>
        <v>kg</v>
      </c>
    </row>
    <row r="118" spans="1:6" ht="30" customHeight="1">
      <c r="A118" s="21" t="str">
        <f>IF($A$10="","",$A$10)</f>
        <v/>
      </c>
      <c r="B118" s="7" t="str">
        <f>IF($B$10="","",$B$10)</f>
        <v/>
      </c>
      <c r="C118" s="18" t="str">
        <f>IF($C$10="","",$C$10)</f>
        <v>ひらがな</v>
      </c>
      <c r="D118" s="9" t="str">
        <f>IF($D$10="","",$D$10)</f>
        <v>西暦</v>
      </c>
      <c r="E118" s="10" t="str">
        <f>IF($E$10="","",$E$10)</f>
        <v>小数点第一位</v>
      </c>
      <c r="F118" s="11" t="str">
        <f>IF($F$10="","",$F$10)</f>
        <v>小数点第二位</v>
      </c>
    </row>
    <row r="119" spans="1:6" ht="30" customHeight="1">
      <c r="A119" s="22">
        <f ca="1">IF(入力!$C$4&gt;4,OFFSET(入力!E3,QUOTIENT(入力!$C$3,入力!$C$4)*4+IF(MOD(入力!$C$3,入力!$C$4)&lt;5,MOD(入力!$C$3,入力!$C$4),4),),"")</f>
        <v>41</v>
      </c>
      <c r="B119" s="23" t="str">
        <f ca="1">IF(入力!$C$4&gt;4,OFFSET(入力!F3,QUOTIENT(入力!$C$3,入力!$C$4)*4+IF(MOD(入力!$C$3,入力!$C$4)&lt;5,MOD(入力!$C$3,入力!$C$4),4),),"")</f>
        <v>四十一</v>
      </c>
      <c r="C119" s="24" t="str">
        <f>IF($C$11="","",$C$11)</f>
        <v/>
      </c>
      <c r="D119" s="25" t="str">
        <f>IF($D$11="","",$D$11)</f>
        <v>　　　　　　年　　　月　　　日</v>
      </c>
      <c r="E119" s="26" t="str">
        <f>IF($E$11="","",$E$11)</f>
        <v>　　　　．</v>
      </c>
      <c r="F119" s="27" t="str">
        <f>IF($F$11="","",$F$11)</f>
        <v>　　　．</v>
      </c>
    </row>
    <row r="120" spans="1:6" ht="30" customHeight="1">
      <c r="A120" s="22">
        <f ca="1">IF(AND(入力!$C$4&gt;4,OR(QUOTIENT(入力!$C$3,入力!$C$4)&gt;1,AND(QUOTIENT(入力!$C$3,入力!$C$4)&gt;0,MOD(入力!$C$3,入力!$C$4)&gt;4))),OFFSET(入力!E3,QUOTIENT(入力!$C$3,入力!$C$4)*4+IF(MOD(入力!$C$3,入力!$C$4)&lt;5,MOD(入力!$C$3,入力!$C$4),4)+1,),"")</f>
        <v>42</v>
      </c>
      <c r="B120" s="29" t="str">
        <f ca="1">IF(AND(入力!$C$4&gt;4,OR(QUOTIENT(入力!$C$3,入力!$C$4)&gt;1,AND(QUOTIENT(入力!$C$3,入力!$C$4)&gt;0,MOD(入力!$C$3,入力!$C$4)&gt;4))),OFFSET(入力!F3,QUOTIENT(入力!$C$3,入力!$C$4)*4+IF(MOD(入力!$C$3,入力!$C$4)&lt;5,MOD(入力!$C$3,入力!$C$4),4)+1,),"")</f>
        <v>四十二</v>
      </c>
      <c r="C120" s="24" t="str">
        <f>IF($C$11="","",$C$11)</f>
        <v/>
      </c>
      <c r="D120" s="25" t="str">
        <f>IF($D$11="","",$D$11)</f>
        <v>　　　　　　年　　　月　　　日</v>
      </c>
      <c r="E120" s="26" t="str">
        <f>IF($E$11="","",$E$11)</f>
        <v>　　　　．</v>
      </c>
      <c r="F120" s="27" t="str">
        <f>IF($F$11="","",$F$11)</f>
        <v>　　　．</v>
      </c>
    </row>
    <row r="121" spans="1:6" ht="30" customHeight="1">
      <c r="A121" s="22">
        <f ca="1">IF(AND(入力!$C$4&gt;4,OR(QUOTIENT(入力!$C$3,入力!$C$4)&gt;2,AND(QUOTIENT(入力!$C$3,入力!$C$4)&gt;1,MOD(入力!$C$3,入力!$C$4)&gt;4))),OFFSET(入力!E3,QUOTIENT(入力!$C$3,入力!$C$4)*4+IF(MOD(入力!$C$3,入力!$C$4)&lt;5,MOD(入力!$C$3,入力!$C$4),4)+2,),"")</f>
        <v>43</v>
      </c>
      <c r="B121" s="28" t="str">
        <f ca="1">IF(AND(入力!$C$4&gt;4,OR(QUOTIENT(入力!$C$3,入力!$C$4)&gt;2,AND(QUOTIENT(入力!$C$3,入力!$C$4)&gt;1,MOD(入力!$C$3,入力!$C$4)&gt;4))),OFFSET(入力!F3,QUOTIENT(入力!$C$3,入力!$C$4)*4+IF(MOD(入力!$C$3,入力!$C$4)&lt;5,MOD(入力!$C$3,入力!$C$4),4)+2,),"")</f>
        <v>四十三</v>
      </c>
      <c r="C121" s="24" t="str">
        <f t="shared" ref="C121:C128" si="15">IF($C$11="","",$C$11)</f>
        <v/>
      </c>
      <c r="D121" s="25" t="str">
        <f t="shared" ref="D121:D128" si="16">IF($D$11="","",$D$11)</f>
        <v>　　　　　　年　　　月　　　日</v>
      </c>
      <c r="E121" s="26" t="str">
        <f t="shared" ref="E121:E128" si="17">$E$11</f>
        <v>　　　　．</v>
      </c>
      <c r="F121" s="27" t="str">
        <f t="shared" ref="F121:F128" si="18">IF($F$11="","",$F$11)</f>
        <v>　　　．</v>
      </c>
    </row>
    <row r="122" spans="1:6" ht="30" customHeight="1">
      <c r="A122" s="22">
        <f ca="1">IF(AND(入力!$C$4&gt;4,OR(QUOTIENT(入力!$C$3,入力!$C$4)&gt;3,AND(QUOTIENT(入力!$C$3,入力!$C$4)&gt;2,MOD(入力!$C$3,入力!$C$4)&gt;4))),OFFSET(入力!E3,QUOTIENT(入力!$C$3,入力!$C$4)*4+IF(MOD(入力!$C$3,入力!$C$4)&lt;5,MOD(入力!$C$3,入力!$C$4),4)+3,),"")</f>
        <v>44</v>
      </c>
      <c r="B122" s="23" t="str">
        <f ca="1">IF(AND(入力!$C$4&gt;4,OR(QUOTIENT(入力!$C$3,入力!$C$4)&gt;3,AND(QUOTIENT(入力!$C$3,入力!$C$4)&gt;2,MOD(入力!$C$3,入力!$C$4)&gt;4))),OFFSET(入力!F3,QUOTIENT(入力!$C$3,入力!$C$4)*4+IF(MOD(入力!$C$3,入力!$C$4)&lt;5,MOD(入力!$C$3,入力!$C$4),4)+3,),"")</f>
        <v>四十四</v>
      </c>
      <c r="C122" s="24" t="str">
        <f t="shared" si="15"/>
        <v/>
      </c>
      <c r="D122" s="25" t="str">
        <f t="shared" si="16"/>
        <v>　　　　　　年　　　月　　　日</v>
      </c>
      <c r="E122" s="26" t="str">
        <f t="shared" si="17"/>
        <v>　　　　．</v>
      </c>
      <c r="F122" s="27" t="str">
        <f t="shared" si="18"/>
        <v>　　　．</v>
      </c>
    </row>
    <row r="123" spans="1:6" ht="30" customHeight="1">
      <c r="A123" s="22">
        <f ca="1">IF(AND(入力!$C$4&gt;4,OR(QUOTIENT(入力!$C$3,入力!$C$4)&gt;4,AND(QUOTIENT(入力!$C$3,入力!$C$4)&gt;3,MOD(入力!$C$3,入力!$C$4)&gt;4))),OFFSET(入力!E3,QUOTIENT(入力!$C$3,入力!$C$4)*4+IF(MOD(入力!$C$3,入力!$C$4)&lt;5,MOD(入力!$C$3,入力!$C$4),4)+4,),"")</f>
        <v>45</v>
      </c>
      <c r="B123" s="28" t="str">
        <f ca="1">IF(AND(入力!$C$4&gt;4,OR(QUOTIENT(入力!$C$3,入力!$C$4)&gt;4,AND(QUOTIENT(入力!$C$3,入力!$C$4)&gt;3,MOD(入力!$C$3,入力!$C$4)&gt;4))),OFFSET(入力!F3,QUOTIENT(入力!$C$3,入力!$C$4)*4+IF(MOD(入力!$C$3,入力!$C$4)&lt;5,MOD(入力!$C$3,入力!$C$4),4)+4,),"")</f>
        <v>四十五</v>
      </c>
      <c r="C123" s="24" t="str">
        <f t="shared" si="15"/>
        <v/>
      </c>
      <c r="D123" s="25" t="str">
        <f t="shared" si="16"/>
        <v>　　　　　　年　　　月　　　日</v>
      </c>
      <c r="E123" s="26" t="str">
        <f t="shared" si="17"/>
        <v>　　　　．</v>
      </c>
      <c r="F123" s="27" t="str">
        <f t="shared" si="18"/>
        <v>　　　．</v>
      </c>
    </row>
    <row r="124" spans="1:6" ht="30" customHeight="1">
      <c r="A124" s="22">
        <f ca="1">IF(AND(入力!$C$4&gt;4,OR(QUOTIENT(入力!$C$3,入力!$C$4)&gt;5,AND(QUOTIENT(入力!$C$3,入力!$C$4)&gt;4,MOD(入力!$C$3,入力!$C$4)&gt;4))),OFFSET(入力!E3,QUOTIENT(入力!$C$3,入力!$C$4)*4+IF(MOD(入力!$C$3,入力!$C$4)&lt;5,MOD(入力!$C$3,入力!$C$4),4)+5,),"")</f>
        <v>46</v>
      </c>
      <c r="B124" s="23" t="str">
        <f ca="1">IF(AND(入力!$C$4&gt;4,OR(QUOTIENT(入力!$C$3,入力!$C$4)&gt;5,AND(QUOTIENT(入力!$C$3,入力!$C$4)&gt;4,MOD(入力!$C$3,入力!$C$4)&gt;4))),OFFSET(入力!F3,QUOTIENT(入力!$C$3,入力!$C$4)*4+IF(MOD(入力!$C$3,入力!$C$4)&lt;5,MOD(入力!$C$3,入力!$C$4),4)+5,),"")</f>
        <v>四十六</v>
      </c>
      <c r="C124" s="24" t="str">
        <f t="shared" si="15"/>
        <v/>
      </c>
      <c r="D124" s="25" t="str">
        <f t="shared" si="16"/>
        <v>　　　　　　年　　　月　　　日</v>
      </c>
      <c r="E124" s="26" t="str">
        <f t="shared" si="17"/>
        <v>　　　　．</v>
      </c>
      <c r="F124" s="27" t="str">
        <f t="shared" si="18"/>
        <v>　　　．</v>
      </c>
    </row>
    <row r="125" spans="1:6" ht="30" customHeight="1">
      <c r="A125" s="22">
        <f ca="1">IF(AND(入力!$C$4&gt;4,OR(QUOTIENT(入力!$C$3,入力!$C$4)&gt;6,AND(QUOTIENT(入力!$C$3,入力!$C$4)&gt;5,MOD(入力!$C$3,入力!$C$4)&gt;4))),OFFSET(入力!E3,QUOTIENT(入力!$C$3,入力!$C$4)*4+IF(MOD(入力!$C$3,入力!$C$4)&lt;5,MOD(入力!$C$3,入力!$C$4),4)+6,),"")</f>
        <v>47</v>
      </c>
      <c r="B125" s="29" t="str">
        <f ca="1">IF(AND(入力!$C$4&gt;4,OR(QUOTIENT(入力!$C$3,入力!$C$4)&gt;6,AND(QUOTIENT(入力!$C$3,入力!$C$4)&gt;5,MOD(入力!$C$3,入力!$C$4)&gt;4))),OFFSET(入力!F3,QUOTIENT(入力!$C$3,入力!$C$4)*4+IF(MOD(入力!$C$3,入力!$C$4)&lt;5,MOD(入力!$C$3,入力!$C$4),4)+6,),"")</f>
        <v>四十七</v>
      </c>
      <c r="C125" s="24" t="str">
        <f t="shared" si="15"/>
        <v/>
      </c>
      <c r="D125" s="25" t="str">
        <f t="shared" si="16"/>
        <v>　　　　　　年　　　月　　　日</v>
      </c>
      <c r="E125" s="26" t="str">
        <f t="shared" si="17"/>
        <v>　　　　．</v>
      </c>
      <c r="F125" s="27" t="str">
        <f t="shared" si="18"/>
        <v>　　　．</v>
      </c>
    </row>
    <row r="126" spans="1:6" ht="30" customHeight="1">
      <c r="A126" s="22">
        <f ca="1">IF(AND(入力!$C$4&gt;4,OR(QUOTIENT(入力!$C$3,入力!$C$4)&gt;7,AND(QUOTIENT(入力!$C$3,入力!$C$4)&gt;6,MOD(入力!$C$3,入力!$C$4)&gt;4))),OFFSET(入力!E3,QUOTIENT(入力!$C$3,入力!$C$4)*4+IF(MOD(入力!$C$3,入力!$C$4)&lt;5,MOD(入力!$C$3,入力!$C$4),4)+7,),"")</f>
        <v>48</v>
      </c>
      <c r="B126" s="29" t="str">
        <f ca="1">IF(AND(入力!$C$4&gt;4,OR(QUOTIENT(入力!$C$3,入力!$C$4)&gt;7,AND(QUOTIENT(入力!$C$3,入力!$C$4)&gt;6,MOD(入力!$C$3,入力!$C$4)&gt;4))),OFFSET(入力!F3,QUOTIENT(入力!$C$3,入力!$C$4)*4+IF(MOD(入力!$C$3,入力!$C$4)&lt;5,MOD(入力!$C$3,入力!$C$4),4)+7,),"")</f>
        <v>四十八</v>
      </c>
      <c r="C126" s="24" t="str">
        <f t="shared" si="15"/>
        <v/>
      </c>
      <c r="D126" s="25" t="str">
        <f t="shared" si="16"/>
        <v>　　　　　　年　　　月　　　日</v>
      </c>
      <c r="E126" s="26" t="str">
        <f t="shared" si="17"/>
        <v>　　　　．</v>
      </c>
      <c r="F126" s="27" t="str">
        <f t="shared" si="18"/>
        <v>　　　．</v>
      </c>
    </row>
    <row r="127" spans="1:6" ht="30" customHeight="1">
      <c r="A127" s="22">
        <f ca="1">IF(AND(入力!$C$4&gt;4,OR(QUOTIENT(入力!$C$3,入力!$C$4)&gt;8,AND(QUOTIENT(入力!$C$3,入力!$C$4)&gt;7,MOD(入力!$C$3,入力!$C$4)&gt;4))),OFFSET(入力!E3,QUOTIENT(入力!$C$3,入力!$C$4)*4+IF(MOD(入力!$C$3,入力!$C$4)&lt;5,MOD(入力!$C$3,入力!$C$4),4)+8,),"")</f>
        <v>49</v>
      </c>
      <c r="B127" s="29" t="str">
        <f ca="1">IF(AND(入力!$C$4&gt;4,OR(QUOTIENT(入力!$C$3,入力!$C$4)&gt;8,AND(QUOTIENT(入力!$C$3,入力!$C$4)&gt;7,MOD(入力!$C$3,入力!$C$4)&gt;4))),OFFSET(入力!F3,QUOTIENT(入力!$C$3,入力!$C$4)*4+IF(MOD(入力!$C$3,入力!$C$4)&lt;5,MOD(入力!$C$3,入力!$C$4),4)+8,),"")</f>
        <v>四十九</v>
      </c>
      <c r="C127" s="24" t="str">
        <f t="shared" si="15"/>
        <v/>
      </c>
      <c r="D127" s="25" t="str">
        <f t="shared" si="16"/>
        <v>　　　　　　年　　　月　　　日</v>
      </c>
      <c r="E127" s="26" t="str">
        <f t="shared" si="17"/>
        <v>　　　　．</v>
      </c>
      <c r="F127" s="27" t="str">
        <f t="shared" si="18"/>
        <v>　　　．</v>
      </c>
    </row>
    <row r="128" spans="1:6" ht="30" customHeight="1" thickBot="1">
      <c r="A128" s="30">
        <f ca="1">IF(AND(入力!$C$4&gt;4,OR(QUOTIENT(入力!$C$3,入力!$C$4)&gt;9,AND(QUOTIENT(入力!$C$3,入力!$C$4)&gt;8,MOD(入力!$C$3,入力!$C$4)&gt;4))),OFFSET(入力!E3,QUOTIENT(入力!$C$3,入力!$C$4)*4+IF(MOD(入力!$C$3,入力!$C$4)&lt;5,MOD(入力!$C$3,入力!$C$4),4)+9,),"")</f>
        <v>50</v>
      </c>
      <c r="B128" s="37" t="str">
        <f ca="1">IF(AND(入力!$C$4&gt;4,OR(QUOTIENT(入力!$C$3,入力!$C$4)&gt;9,AND(QUOTIENT(入力!$C$3,入力!$C$4)&gt;8,MOD(入力!$C$3,入力!$C$4)&gt;4))),OFFSET(入力!F3,QUOTIENT(入力!$C$3,入力!$C$4)*4+IF(MOD(入力!$C$3,入力!$C$4)&lt;5,MOD(入力!$C$3,入力!$C$4),4)+9,),"")</f>
        <v>五十</v>
      </c>
      <c r="C128" s="32" t="str">
        <f t="shared" si="15"/>
        <v/>
      </c>
      <c r="D128" s="33" t="str">
        <f t="shared" si="16"/>
        <v>　　　　　　年　　　月　　　日</v>
      </c>
      <c r="E128" s="34" t="str">
        <f t="shared" si="17"/>
        <v>　　　　．</v>
      </c>
      <c r="F128" s="35" t="str">
        <f t="shared" si="18"/>
        <v>　　　．</v>
      </c>
    </row>
    <row r="129" spans="1:6" ht="30" customHeight="1"/>
    <row r="130" spans="1:6" ht="30" customHeight="1">
      <c r="A130" s="58" t="str">
        <f>IF($A$22="","",$A$22)</f>
        <v/>
      </c>
      <c r="B130" s="59"/>
      <c r="C130" s="59"/>
      <c r="D130" s="59"/>
      <c r="E130" s="59"/>
      <c r="F130" s="60"/>
    </row>
    <row r="131" spans="1:6" ht="30" customHeight="1">
      <c r="A131" s="61"/>
      <c r="B131" s="62"/>
      <c r="C131" s="62"/>
      <c r="D131" s="62"/>
      <c r="E131" s="62"/>
      <c r="F131" s="63"/>
    </row>
    <row r="132" spans="1:6" ht="30" customHeight="1">
      <c r="A132" s="64"/>
      <c r="B132" s="65"/>
      <c r="C132" s="65"/>
      <c r="D132" s="65"/>
      <c r="E132" s="65"/>
      <c r="F132" s="66"/>
    </row>
    <row r="133" spans="1:6" ht="30" customHeight="1">
      <c r="A133" s="59"/>
      <c r="B133" s="59"/>
      <c r="C133" s="59"/>
      <c r="D133" s="59"/>
      <c r="E133" s="59"/>
      <c r="F133" s="59"/>
    </row>
    <row r="134" spans="1:6" ht="30" customHeight="1">
      <c r="A134" s="43" t="s">
        <v>21</v>
      </c>
      <c r="B134" s="43"/>
      <c r="C134" s="43"/>
      <c r="D134" s="43"/>
      <c r="E134" s="43"/>
      <c r="F134" s="43"/>
    </row>
    <row r="136" spans="1:6" ht="30" customHeight="1">
      <c r="A136" s="44" t="str">
        <f>IF($A$1="","",$A$1)</f>
        <v>ふりがな　・　生年月日　・　身長　・　体重</v>
      </c>
      <c r="B136" s="44"/>
      <c r="C136" s="44"/>
      <c r="D136" s="44"/>
      <c r="E136" s="44"/>
      <c r="F136" s="44"/>
    </row>
    <row r="137" spans="1:6" ht="30" customHeight="1"/>
    <row r="138" spans="1:6" ht="30" customHeight="1">
      <c r="B138" s="17" t="str">
        <f>$B$3</f>
        <v>女性</v>
      </c>
      <c r="D138" s="8" t="str">
        <f>IF($D$3="","",$D$3)</f>
        <v>記入者</v>
      </c>
      <c r="E138" s="20"/>
      <c r="F138" s="20"/>
    </row>
    <row r="139" spans="1:6" ht="30" customHeight="1" thickBot="1"/>
    <row r="140" spans="1:6" ht="30" customHeight="1">
      <c r="A140" s="45" t="str">
        <f>IF($A$5="","",$A$5)</f>
        <v>no.</v>
      </c>
      <c r="B140" s="48" t="str">
        <f>IF($B$5="","",$B$5)</f>
        <v>氏名</v>
      </c>
      <c r="C140" s="48" t="str">
        <f>IF($C$5="","",$C$5)</f>
        <v>ふりがな</v>
      </c>
      <c r="D140" s="51" t="str">
        <f>IF($D$5="","",$D$5)</f>
        <v>生年月日</v>
      </c>
      <c r="E140" s="54" t="str">
        <f>IF($E$5="","",$E$5)</f>
        <v>形態</v>
      </c>
      <c r="F140" s="55"/>
    </row>
    <row r="141" spans="1:6" ht="30" customHeight="1">
      <c r="A141" s="46"/>
      <c r="B141" s="49"/>
      <c r="C141" s="49"/>
      <c r="D141" s="52"/>
      <c r="E141" s="56"/>
      <c r="F141" s="57"/>
    </row>
    <row r="142" spans="1:6" ht="30" customHeight="1">
      <c r="A142" s="46"/>
      <c r="B142" s="49"/>
      <c r="C142" s="49"/>
      <c r="D142" s="52"/>
      <c r="E142" s="1" t="str">
        <f>IF($E$7="","",$E$7)</f>
        <v>身長</v>
      </c>
      <c r="F142" s="2" t="str">
        <f>IF($F$7="","",$F$7)</f>
        <v>体重</v>
      </c>
    </row>
    <row r="143" spans="1:6" ht="30" customHeight="1">
      <c r="A143" s="46"/>
      <c r="B143" s="49"/>
      <c r="C143" s="49"/>
      <c r="D143" s="52"/>
      <c r="E143" s="3"/>
      <c r="F143" s="4"/>
    </row>
    <row r="144" spans="1:6" ht="30" customHeight="1">
      <c r="A144" s="47"/>
      <c r="B144" s="50"/>
      <c r="C144" s="50"/>
      <c r="D144" s="53"/>
      <c r="E144" s="5" t="str">
        <f>IF($E$9="","",$E$9)</f>
        <v>cm</v>
      </c>
      <c r="F144" s="6" t="str">
        <f>IF($F$9="","",$F$9)</f>
        <v>kg</v>
      </c>
    </row>
    <row r="145" spans="1:6" ht="30" customHeight="1">
      <c r="A145" s="21" t="str">
        <f>IF($A$10="","",$A$10)</f>
        <v/>
      </c>
      <c r="B145" s="7" t="str">
        <f>IF($B$10="","",$B$10)</f>
        <v/>
      </c>
      <c r="C145" s="7" t="str">
        <f>IF($C$10="","",$C$10)</f>
        <v>ひらがな</v>
      </c>
      <c r="D145" s="9" t="str">
        <f>IF($D$10="","",$D$10)</f>
        <v>西暦</v>
      </c>
      <c r="E145" s="10" t="str">
        <f>IF($E$10="","",$E$10)</f>
        <v>小数点第一位</v>
      </c>
      <c r="F145" s="11" t="str">
        <f>IF($F$10="","",$F$10)</f>
        <v>小数点第二位</v>
      </c>
    </row>
    <row r="146" spans="1:6" ht="30" customHeight="1">
      <c r="A146" s="22">
        <f ca="1">IF(入力!$C$4&gt;5,OFFSET(入力!E3,QUOTIENT(入力!$C$3,入力!$C$4)*5+IF(MOD(入力!$C$3,入力!$C$4)&lt;6,MOD(入力!$C$3,入力!$C$4),5),),"")</f>
        <v>51</v>
      </c>
      <c r="B146" s="29" t="str">
        <f ca="1">IF(入力!$C$4&gt;5,OFFSET(入力!F3,QUOTIENT(入力!$C$3,入力!$C$4)*5+IF(MOD(入力!$C$3,入力!$C$4)&lt;6,MOD(入力!$C$3,入力!$C$4),5),),"")</f>
        <v>五十一</v>
      </c>
      <c r="C146" s="24" t="str">
        <f>IF($C$11="","",$C$11)</f>
        <v/>
      </c>
      <c r="D146" s="25" t="str">
        <f>IF($D$11="","",$D$11)</f>
        <v>　　　　　　年　　　月　　　日</v>
      </c>
      <c r="E146" s="26" t="str">
        <f>IF($E$11="","",$E$11)</f>
        <v>　　　　．</v>
      </c>
      <c r="F146" s="27" t="str">
        <f>IF($F$11="","",$F$11)</f>
        <v>　　　．</v>
      </c>
    </row>
    <row r="147" spans="1:6" ht="30" customHeight="1">
      <c r="A147" s="22">
        <f ca="1">IF(AND(入力!$C$4&gt;5,OR(QUOTIENT(入力!$C$3,入力!$C$4)&gt;1,AND(QUOTIENT(入力!$C$3,入力!$C$4)&gt;0,MOD(入力!$C$3,入力!$C$4)&gt;5))),OFFSET(入力!E3,QUOTIENT(入力!$C$3,入力!$C$4)*5+IF(MOD(入力!$C$3,入力!$C$4)&lt;6,MOD(入力!$C$3,入力!$C$4),5)+1,),"")</f>
        <v>52</v>
      </c>
      <c r="B147" s="28" t="str">
        <f ca="1">IF(AND(入力!$C$4&gt;5,OR(QUOTIENT(入力!$C$3,入力!$C$4)&gt;1,AND(QUOTIENT(入力!$C$3,入力!$C$4)&gt;0,MOD(入力!$C$3,入力!$C$4)&gt;5))),OFFSET(入力!F3,QUOTIENT(入力!$C$3,入力!$C$4)*5+IF(MOD(入力!$C$3,入力!$C$4)&lt;6,MOD(入力!$C$3,入力!$C$4),5)+1,),"")</f>
        <v>五十二</v>
      </c>
      <c r="C147" s="24" t="str">
        <f>IF($C$11="","",$C$11)</f>
        <v/>
      </c>
      <c r="D147" s="25" t="str">
        <f>IF($D$11="","",$D$11)</f>
        <v>　　　　　　年　　　月　　　日</v>
      </c>
      <c r="E147" s="26" t="str">
        <f>IF($E$11="","",$E$11)</f>
        <v>　　　　．</v>
      </c>
      <c r="F147" s="27" t="str">
        <f>IF($F$11="","",$F$11)</f>
        <v>　　　．</v>
      </c>
    </row>
    <row r="148" spans="1:6" ht="30" customHeight="1">
      <c r="A148" s="22">
        <f ca="1">IF(AND(入力!$C$4&gt;5,OR(QUOTIENT(入力!$C$3,入力!$C$4)&gt;2,AND(QUOTIENT(入力!$C$3,入力!$C$4)&gt;1,MOD(入力!$C$3,入力!$C$4)&gt;5))),OFFSET(入力!E3,QUOTIENT(入力!$C$3,入力!$C$4)*5+IF(MOD(入力!$C$3,入力!$C$4)&lt;6,MOD(入力!$C$3,入力!$C$4),5)+2,),"")</f>
        <v>53</v>
      </c>
      <c r="B148" s="23" t="str">
        <f ca="1">IF(AND(入力!$C$4&gt;5,OR(QUOTIENT(入力!$C$3,入力!$C$4)&gt;2,AND(QUOTIENT(入力!$C$3,入力!$C$4)&gt;1,MOD(入力!$C$3,入力!$C$4)&gt;5))),OFFSET(入力!F3,QUOTIENT(入力!$C$3,入力!$C$4)*5+IF(MOD(入力!$C$3,入力!$C$4)&lt;6,MOD(入力!$C$3,入力!$C$4),5)+2,),"")</f>
        <v>五十三</v>
      </c>
      <c r="C148" s="24" t="str">
        <f t="shared" ref="C148:C155" si="19">IF($C$11="","",$C$11)</f>
        <v/>
      </c>
      <c r="D148" s="25" t="str">
        <f t="shared" ref="D148:D155" si="20">IF($D$11="","",$D$11)</f>
        <v>　　　　　　年　　　月　　　日</v>
      </c>
      <c r="E148" s="26" t="str">
        <f t="shared" ref="E148:E155" si="21">$E$11</f>
        <v>　　　　．</v>
      </c>
      <c r="F148" s="27" t="str">
        <f t="shared" ref="F148:F155" si="22">IF($F$11="","",$F$11)</f>
        <v>　　　．</v>
      </c>
    </row>
    <row r="149" spans="1:6" ht="30" customHeight="1">
      <c r="A149" s="22">
        <f ca="1">IF(AND(入力!$C$4&gt;5,OR(QUOTIENT(入力!$C$3,入力!$C$4)&gt;3,AND(QUOTIENT(入力!$C$3,入力!$C$4)&gt;2,MOD(入力!$C$3,入力!$C$4)&gt;5))),OFFSET(入力!E3,QUOTIENT(入力!$C$3,入力!$C$4)*5+IF(MOD(入力!$C$3,入力!$C$4)&lt;6,MOD(入力!$C$3,入力!$C$4),5)+3,),"")</f>
        <v>54</v>
      </c>
      <c r="B149" s="29" t="str">
        <f ca="1">IF(AND(入力!$C$4&gt;5,OR(QUOTIENT(入力!$C$3,入力!$C$4)&gt;3,AND(QUOTIENT(入力!$C$3,入力!$C$4)&gt;2,MOD(入力!$C$3,入力!$C$4)&gt;5))),OFFSET(入力!F3,QUOTIENT(入力!$C$3,入力!$C$4)*5+IF(MOD(入力!$C$3,入力!$C$4)&lt;6,MOD(入力!$C$3,入力!$C$4),5)+3,),"")</f>
        <v>五十四</v>
      </c>
      <c r="C149" s="24" t="str">
        <f t="shared" si="19"/>
        <v/>
      </c>
      <c r="D149" s="25" t="str">
        <f t="shared" si="20"/>
        <v>　　　　　　年　　　月　　　日</v>
      </c>
      <c r="E149" s="26" t="str">
        <f t="shared" si="21"/>
        <v>　　　　．</v>
      </c>
      <c r="F149" s="27" t="str">
        <f t="shared" si="22"/>
        <v>　　　．</v>
      </c>
    </row>
    <row r="150" spans="1:6" ht="30" customHeight="1">
      <c r="A150" s="22">
        <f ca="1">IF(AND(入力!$C$4&gt;5,OR(QUOTIENT(入力!$C$3,入力!$C$4)&gt;4,AND(QUOTIENT(入力!$C$3,入力!$C$4)&gt;3,MOD(入力!$C$3,入力!$C$4)&gt;5))),OFFSET(入力!E3,QUOTIENT(入力!$C$3,入力!$C$4)*5+IF(MOD(入力!$C$3,入力!$C$4)&lt;6,MOD(入力!$C$3,入力!$C$4),5)+4,),"")</f>
        <v>55</v>
      </c>
      <c r="B150" s="29" t="str">
        <f ca="1">IF(AND(入力!$C$4&gt;5,OR(QUOTIENT(入力!$C$3,入力!$C$4)&gt;4,AND(QUOTIENT(入力!$C$3,入力!$C$4)&gt;3,MOD(入力!$C$3,入力!$C$4)&gt;5))),OFFSET(入力!F3,QUOTIENT(入力!$C$3,入力!$C$4)*5+IF(MOD(入力!$C$3,入力!$C$4)&lt;6,MOD(入力!$C$3,入力!$C$4),5)+4,),"")</f>
        <v>五十五</v>
      </c>
      <c r="C150" s="24" t="str">
        <f t="shared" si="19"/>
        <v/>
      </c>
      <c r="D150" s="25" t="str">
        <f t="shared" si="20"/>
        <v>　　　　　　年　　　月　　　日</v>
      </c>
      <c r="E150" s="26" t="str">
        <f t="shared" si="21"/>
        <v>　　　　．</v>
      </c>
      <c r="F150" s="27" t="str">
        <f t="shared" si="22"/>
        <v>　　　．</v>
      </c>
    </row>
    <row r="151" spans="1:6" ht="30" customHeight="1">
      <c r="A151" s="22">
        <f ca="1">IF(AND(入力!$C$4&gt;5,OR(QUOTIENT(入力!$C$3,入力!$C$4)&gt;5,AND(QUOTIENT(入力!$C$3,入力!$C$4)&gt;4,MOD(入力!$C$3,入力!$C$4)&gt;5))),OFFSET(入力!E3,QUOTIENT(入力!$C$3,入力!$C$4)*5+IF(MOD(入力!$C$3,入力!$C$4)&lt;6,MOD(入力!$C$3,入力!$C$4),5)+5,),"")</f>
        <v>56</v>
      </c>
      <c r="B151" s="29" t="str">
        <f ca="1">IF(AND(入力!$C$4&gt;5,OR(QUOTIENT(入力!$C$3,入力!$C$4)&gt;5,AND(QUOTIENT(入力!$C$3,入力!$C$4)&gt;4,MOD(入力!$C$3,入力!$C$4)&gt;5))),OFFSET(入力!F3,QUOTIENT(入力!$C$3,入力!$C$4)*5+IF(MOD(入力!$C$3,入力!$C$4)&lt;6,MOD(入力!$C$3,入力!$C$4),5)+5,),"")</f>
        <v>五十六</v>
      </c>
      <c r="C151" s="24" t="str">
        <f t="shared" si="19"/>
        <v/>
      </c>
      <c r="D151" s="25" t="str">
        <f t="shared" si="20"/>
        <v>　　　　　　年　　　月　　　日</v>
      </c>
      <c r="E151" s="26" t="str">
        <f t="shared" si="21"/>
        <v>　　　　．</v>
      </c>
      <c r="F151" s="27" t="str">
        <f t="shared" si="22"/>
        <v>　　　．</v>
      </c>
    </row>
    <row r="152" spans="1:6" ht="30" customHeight="1">
      <c r="A152" s="22">
        <f ca="1">IF(AND(入力!$C$4&gt;5,OR(QUOTIENT(入力!$C$3,入力!$C$4)&gt;6,AND(QUOTIENT(入力!$C$3,入力!$C$4)&gt;5,MOD(入力!$C$3,入力!$C$4)&gt;5))),OFFSET(入力!E3,QUOTIENT(入力!$C$3,入力!$C$4)*5+IF(MOD(入力!$C$3,入力!$C$4)&lt;6,MOD(入力!$C$3,入力!$C$4),5)+6,),"")</f>
        <v>57</v>
      </c>
      <c r="B152" s="29" t="str">
        <f ca="1">IF(AND(入力!$C$4&gt;5,OR(QUOTIENT(入力!$C$3,入力!$C$4)&gt;6,AND(QUOTIENT(入力!$C$3,入力!$C$4)&gt;5,MOD(入力!$C$3,入力!$C$4)&gt;5))),OFFSET(入力!F3,QUOTIENT(入力!$C$3,入力!$C$4)*5+IF(MOD(入力!$C$3,入力!$C$4)&lt;6,MOD(入力!$C$3,入力!$C$4),5)+6,),"")</f>
        <v>五十七</v>
      </c>
      <c r="C152" s="24" t="str">
        <f t="shared" si="19"/>
        <v/>
      </c>
      <c r="D152" s="25" t="str">
        <f t="shared" si="20"/>
        <v>　　　　　　年　　　月　　　日</v>
      </c>
      <c r="E152" s="26" t="str">
        <f t="shared" si="21"/>
        <v>　　　　．</v>
      </c>
      <c r="F152" s="27" t="str">
        <f t="shared" si="22"/>
        <v>　　　．</v>
      </c>
    </row>
    <row r="153" spans="1:6" ht="30" customHeight="1">
      <c r="A153" s="22">
        <f ca="1">IF(AND(入力!$C$4&gt;5,OR(QUOTIENT(入力!$C$3,入力!$C$4)&gt;7,AND(QUOTIENT(入力!$C$3,入力!$C$4)&gt;6,MOD(入力!$C$3,入力!$C$4)&gt;5))),OFFSET(入力!E3,QUOTIENT(入力!$C$3,入力!$C$4)*5+IF(MOD(入力!$C$3,入力!$C$4)&lt;6,MOD(入力!$C$3,入力!$C$4),5)+7,),"")</f>
        <v>58</v>
      </c>
      <c r="B153" s="28" t="str">
        <f ca="1">IF(AND(入力!$C$4&gt;5,OR(QUOTIENT(入力!$C$3,入力!$C$4)&gt;7,AND(QUOTIENT(入力!$C$3,入力!$C$4)&gt;6,MOD(入力!$C$3,入力!$C$4)&gt;5))),OFFSET(入力!F3,QUOTIENT(入力!$C$3,入力!$C$4)*5+IF(MOD(入力!$C$3,入力!$C$4)&lt;6,MOD(入力!$C$3,入力!$C$4),5)+7,),"")</f>
        <v>五十八</v>
      </c>
      <c r="C153" s="24" t="str">
        <f t="shared" si="19"/>
        <v/>
      </c>
      <c r="D153" s="25" t="str">
        <f t="shared" si="20"/>
        <v>　　　　　　年　　　月　　　日</v>
      </c>
      <c r="E153" s="26" t="str">
        <f t="shared" si="21"/>
        <v>　　　　．</v>
      </c>
      <c r="F153" s="27" t="str">
        <f t="shared" si="22"/>
        <v>　　　．</v>
      </c>
    </row>
    <row r="154" spans="1:6" ht="30" customHeight="1">
      <c r="A154" s="22">
        <f ca="1">IF(AND(入力!$C$4&gt;5,OR(QUOTIENT(入力!$C$3,入力!$C$4)&gt;8,AND(QUOTIENT(入力!$C$3,入力!$C$4)&gt;7,MOD(入力!$C$3,入力!$C$4)&gt;5))),OFFSET(入力!E3,QUOTIENT(入力!$C$3,入力!$C$4)*5+IF(MOD(入力!$C$3,入力!$C$4)&lt;6,MOD(入力!$C$3,入力!$C$4),5)+8,),"")</f>
        <v>59</v>
      </c>
      <c r="B154" s="23" t="str">
        <f ca="1">IF(AND(入力!$C$4&gt;5,OR(QUOTIENT(入力!$C$3,入力!$C$4)&gt;8,AND(QUOTIENT(入力!$C$3,入力!$C$4)&gt;7,MOD(入力!$C$3,入力!$C$4)&gt;5))),OFFSET(入力!F3,QUOTIENT(入力!$C$3,入力!$C$4)*5+IF(MOD(入力!$C$3,入力!$C$4)&lt;6,MOD(入力!$C$3,入力!$C$4),5)+8,),"")</f>
        <v>五十九</v>
      </c>
      <c r="C154" s="24" t="str">
        <f t="shared" si="19"/>
        <v/>
      </c>
      <c r="D154" s="25" t="str">
        <f t="shared" si="20"/>
        <v>　　　　　　年　　　月　　　日</v>
      </c>
      <c r="E154" s="26" t="str">
        <f t="shared" si="21"/>
        <v>　　　　．</v>
      </c>
      <c r="F154" s="27" t="str">
        <f t="shared" si="22"/>
        <v>　　　．</v>
      </c>
    </row>
    <row r="155" spans="1:6" ht="30" customHeight="1" thickBot="1">
      <c r="A155" s="30">
        <f ca="1">IF(AND(入力!$C$4&gt;5,OR(QUOTIENT(入力!$C$3,入力!$C$4)&gt;9,AND(QUOTIENT(入力!$C$3,入力!$C$4)&gt;8,MOD(入力!$C$3,入力!$C$4)&gt;5))),OFFSET(入力!E3,QUOTIENT(入力!$C$3,入力!$C$4)*5+IF(MOD(入力!$C$3,入力!$C$4)&lt;6,MOD(入力!$C$3,入力!$C$4),5)+9,),"")</f>
        <v>60</v>
      </c>
      <c r="B155" s="37" t="str">
        <f ca="1">IF(AND(入力!$C$4&gt;5,OR(QUOTIENT(入力!$C$3,入力!$C$4)&gt;9,AND(QUOTIENT(入力!$C$3,入力!$C$4)&gt;8,MOD(入力!$C$3,入力!$C$4)&gt;5))),OFFSET(入力!F3,QUOTIENT(入力!$C$3,入力!$C$4)*5+IF(MOD(入力!$C$3,入力!$C$4)&lt;6,MOD(入力!$C$3,入力!$C$4),5)+9,),"")</f>
        <v>六十</v>
      </c>
      <c r="C155" s="32" t="str">
        <f t="shared" si="19"/>
        <v/>
      </c>
      <c r="D155" s="33" t="str">
        <f t="shared" si="20"/>
        <v>　　　　　　年　　　月　　　日</v>
      </c>
      <c r="E155" s="34" t="str">
        <f t="shared" si="21"/>
        <v>　　　　．</v>
      </c>
      <c r="F155" s="35" t="str">
        <f t="shared" si="22"/>
        <v>　　　．</v>
      </c>
    </row>
    <row r="156" spans="1:6" ht="30" customHeight="1"/>
    <row r="157" spans="1:6" ht="30" customHeight="1">
      <c r="A157" s="58" t="str">
        <f>IF($A$22="","",$A$22)</f>
        <v/>
      </c>
      <c r="B157" s="59"/>
      <c r="C157" s="59"/>
      <c r="D157" s="59"/>
      <c r="E157" s="59"/>
      <c r="F157" s="60"/>
    </row>
    <row r="158" spans="1:6" ht="30" customHeight="1">
      <c r="A158" s="61"/>
      <c r="B158" s="62"/>
      <c r="C158" s="62"/>
      <c r="D158" s="62"/>
      <c r="E158" s="62"/>
      <c r="F158" s="63"/>
    </row>
    <row r="159" spans="1:6" ht="30" customHeight="1">
      <c r="A159" s="64"/>
      <c r="B159" s="65"/>
      <c r="C159" s="65"/>
      <c r="D159" s="65"/>
      <c r="E159" s="65"/>
      <c r="F159" s="66"/>
    </row>
    <row r="160" spans="1:6" ht="30" customHeight="1">
      <c r="A160" s="59"/>
      <c r="B160" s="59"/>
      <c r="C160" s="59"/>
      <c r="D160" s="59"/>
      <c r="E160" s="59"/>
      <c r="F160" s="59"/>
    </row>
    <row r="161" spans="1:6" ht="30" customHeight="1">
      <c r="A161" s="43" t="s">
        <v>22</v>
      </c>
      <c r="B161" s="43"/>
      <c r="C161" s="43"/>
      <c r="D161" s="43"/>
      <c r="E161" s="43"/>
      <c r="F161" s="43"/>
    </row>
    <row r="163" spans="1:6" ht="30" customHeight="1">
      <c r="A163" s="44" t="str">
        <f>IF($A$1="","",$A$1)</f>
        <v>ふりがな　・　生年月日　・　身長　・　体重</v>
      </c>
      <c r="B163" s="44"/>
      <c r="C163" s="44"/>
      <c r="D163" s="44"/>
      <c r="E163" s="44"/>
      <c r="F163" s="44"/>
    </row>
    <row r="164" spans="1:6" ht="30" customHeight="1"/>
    <row r="165" spans="1:6" ht="30" customHeight="1">
      <c r="B165" s="17" t="str">
        <f>$B$3</f>
        <v>女性</v>
      </c>
      <c r="D165" s="8" t="str">
        <f>IF($D$3="","",$D$3)</f>
        <v>記入者</v>
      </c>
      <c r="E165" s="20"/>
      <c r="F165" s="20"/>
    </row>
    <row r="166" spans="1:6" ht="30" customHeight="1" thickBot="1"/>
    <row r="167" spans="1:6" ht="30" customHeight="1">
      <c r="A167" s="45" t="str">
        <f>IF($A$5="","",$A$5)</f>
        <v>no.</v>
      </c>
      <c r="B167" s="48" t="str">
        <f>IF($B$5="","",$B$5)</f>
        <v>氏名</v>
      </c>
      <c r="C167" s="48" t="str">
        <f>IF($C$5="","",$C$5)</f>
        <v>ふりがな</v>
      </c>
      <c r="D167" s="51" t="str">
        <f>IF($D$5="","",$D$5)</f>
        <v>生年月日</v>
      </c>
      <c r="E167" s="54" t="str">
        <f>IF($E$5="","",$E$5)</f>
        <v>形態</v>
      </c>
      <c r="F167" s="55"/>
    </row>
    <row r="168" spans="1:6" ht="30" customHeight="1">
      <c r="A168" s="46"/>
      <c r="B168" s="49"/>
      <c r="C168" s="49"/>
      <c r="D168" s="52"/>
      <c r="E168" s="56"/>
      <c r="F168" s="57"/>
    </row>
    <row r="169" spans="1:6" ht="30" customHeight="1">
      <c r="A169" s="46"/>
      <c r="B169" s="49"/>
      <c r="C169" s="49"/>
      <c r="D169" s="52"/>
      <c r="E169" s="1" t="str">
        <f>IF($E$7="","",$E$7)</f>
        <v>身長</v>
      </c>
      <c r="F169" s="2" t="str">
        <f>IF($F$7="","",$F$7)</f>
        <v>体重</v>
      </c>
    </row>
    <row r="170" spans="1:6" ht="30" customHeight="1">
      <c r="A170" s="46"/>
      <c r="B170" s="49"/>
      <c r="C170" s="49"/>
      <c r="D170" s="52"/>
      <c r="E170" s="3"/>
      <c r="F170" s="4"/>
    </row>
    <row r="171" spans="1:6" ht="30" customHeight="1">
      <c r="A171" s="47"/>
      <c r="B171" s="50"/>
      <c r="C171" s="50"/>
      <c r="D171" s="53"/>
      <c r="E171" s="5" t="str">
        <f>IF($E$9="","",$E$9)</f>
        <v>cm</v>
      </c>
      <c r="F171" s="6" t="str">
        <f>IF($F$9="","",$F$9)</f>
        <v>kg</v>
      </c>
    </row>
    <row r="172" spans="1:6" ht="30" customHeight="1">
      <c r="A172" s="21" t="str">
        <f>IF($A$10="","",$A$10)</f>
        <v/>
      </c>
      <c r="B172" s="7" t="str">
        <f>IF($B$10="","",$B$10)</f>
        <v/>
      </c>
      <c r="C172" s="7" t="str">
        <f>IF($C$10="","",$C$10)</f>
        <v>ひらがな</v>
      </c>
      <c r="D172" s="9" t="str">
        <f>IF($D$10="","",$D$10)</f>
        <v>西暦</v>
      </c>
      <c r="E172" s="10" t="str">
        <f>IF($E$10="","",$E$10)</f>
        <v>小数点第一位</v>
      </c>
      <c r="F172" s="11" t="str">
        <f>IF($F$10="","",$F$10)</f>
        <v>小数点第二位</v>
      </c>
    </row>
    <row r="173" spans="1:6" ht="30" customHeight="1">
      <c r="A173" s="22">
        <f ca="1">IF(入力!$C$4&gt;6,OFFSET(入力!E3,QUOTIENT(入力!$C$3,入力!$C$4)*6+IF(MOD(入力!$C$3,入力!$C$4)&lt;7,MOD(入力!$C$3,入力!$C$4),6),),"")</f>
        <v>61</v>
      </c>
      <c r="B173" s="29" t="str">
        <f ca="1">IF(入力!$C$4&gt;6,OFFSET(入力!F3,QUOTIENT(入力!$C$3,入力!$C$4)*6+IF(MOD(入力!$C$3,入力!$C$4)&lt;7,MOD(入力!$C$3,入力!$C$4),6),),"")</f>
        <v>六十一</v>
      </c>
      <c r="C173" s="24" t="str">
        <f>IF($C$11="","",$C$11)</f>
        <v/>
      </c>
      <c r="D173" s="25" t="str">
        <f>IF($D$11="","",$D$11)</f>
        <v>　　　　　　年　　　月　　　日</v>
      </c>
      <c r="E173" s="26" t="str">
        <f>IF($E$11="","",$E$11)</f>
        <v>　　　　．</v>
      </c>
      <c r="F173" s="27" t="str">
        <f>IF($F$11="","",$F$11)</f>
        <v>　　　．</v>
      </c>
    </row>
    <row r="174" spans="1:6" ht="30" customHeight="1">
      <c r="A174" s="22">
        <f ca="1">IF(AND(入力!$C$4&gt;6,OR(QUOTIENT(入力!$C$3,入力!$C$4)&gt;1,AND(QUOTIENT(入力!$C$3,入力!$C$4)&gt;0,MOD(入力!$C$3,入力!$C$4)&gt;6))),OFFSET(入力!E3,QUOTIENT(入力!$C$3,入力!$C$4)*6+IF(MOD(入力!$C$3,入力!$C$4)&lt;7,MOD(入力!$C$3,入力!$C$4),6)+1,),"")</f>
        <v>62</v>
      </c>
      <c r="B174" s="29" t="str">
        <f ca="1">IF(AND(入力!$C$4&gt;6,OR(QUOTIENT(入力!$C$3,入力!$C$4)&gt;1,AND(QUOTIENT(入力!$C$3,入力!$C$4)&gt;0,MOD(入力!$C$3,入力!$C$4)&gt;6))),OFFSET(入力!F3,QUOTIENT(入力!$C$3,入力!$C$4)*6+IF(MOD(入力!$C$3,入力!$C$4)&lt;7,MOD(入力!$C$3,入力!$C$4),6)+1,),"")</f>
        <v>六十二</v>
      </c>
      <c r="C174" s="24" t="str">
        <f>IF($C$11="","",$C$11)</f>
        <v/>
      </c>
      <c r="D174" s="25" t="str">
        <f>IF($D$11="","",$D$11)</f>
        <v>　　　　　　年　　　月　　　日</v>
      </c>
      <c r="E174" s="26" t="str">
        <f>IF($E$11="","",$E$11)</f>
        <v>　　　　．</v>
      </c>
      <c r="F174" s="27" t="str">
        <f>IF($F$11="","",$F$11)</f>
        <v>　　　．</v>
      </c>
    </row>
    <row r="175" spans="1:6" ht="30" customHeight="1">
      <c r="A175" s="22">
        <f ca="1">IF(AND(入力!$C$4&gt;6,OR(QUOTIENT(入力!$C$3,入力!$C$4)&gt;2,AND(QUOTIENT(入力!$C$3,入力!$C$4)&gt;1,MOD(入力!$C$3,入力!$C$4)&gt;6))),OFFSET(入力!E3,QUOTIENT(入力!$C$3,入力!$C$4)*6+IF(MOD(入力!$C$3,入力!$C$4)&lt;7,MOD(入力!$C$3,入力!$C$4),6)+2,),"")</f>
        <v>63</v>
      </c>
      <c r="B175" s="28" t="str">
        <f ca="1">IF(AND(入力!$C$4&gt;6,OR(QUOTIENT(入力!$C$3,入力!$C$4)&gt;2,AND(QUOTIENT(入力!$C$3,入力!$C$4)&gt;1,MOD(入力!$C$3,入力!$C$4)&gt;6))),OFFSET(入力!F3,QUOTIENT(入力!$C$3,入力!$C$4)*6+IF(MOD(入力!$C$3,入力!$C$4)&lt;7,MOD(入力!$C$3,入力!$C$4),6)+2,),"")</f>
        <v>六十三</v>
      </c>
      <c r="C175" s="24" t="str">
        <f t="shared" ref="C175:C182" si="23">IF($C$11="","",$C$11)</f>
        <v/>
      </c>
      <c r="D175" s="25" t="str">
        <f t="shared" ref="D175:D182" si="24">IF($D$11="","",$D$11)</f>
        <v>　　　　　　年　　　月　　　日</v>
      </c>
      <c r="E175" s="26" t="str">
        <f t="shared" ref="E175:E182" si="25">$E$11</f>
        <v>　　　　．</v>
      </c>
      <c r="F175" s="27" t="str">
        <f t="shared" ref="F175:F182" si="26">IF($F$11="","",$F$11)</f>
        <v>　　　．</v>
      </c>
    </row>
    <row r="176" spans="1:6" ht="30" customHeight="1">
      <c r="A176" s="22">
        <f ca="1">IF(AND(入力!$C$4&gt;6,OR(QUOTIENT(入力!$C$3,入力!$C$4)&gt;3,AND(QUOTIENT(入力!$C$3,入力!$C$4)&gt;2,MOD(入力!$C$3,入力!$C$4)&gt;6))),OFFSET(入力!E3,QUOTIENT(入力!$C$3,入力!$C$4)*6+IF(MOD(入力!$C$3,入力!$C$4)&lt;7,MOD(入力!$C$3,入力!$C$4),6)+3,),"")</f>
        <v>64</v>
      </c>
      <c r="B176" s="23" t="str">
        <f ca="1">IF(AND(入力!$C$4&gt;6,OR(QUOTIENT(入力!$C$3,入力!$C$4)&gt;3,AND(QUOTIENT(入力!$C$3,入力!$C$4)&gt;2,MOD(入力!$C$3,入力!$C$4)&gt;6))),OFFSET(入力!F3,QUOTIENT(入力!$C$3,入力!$C$4)*6+IF(MOD(入力!$C$3,入力!$C$4)&lt;7,MOD(入力!$C$3,入力!$C$4),6)+3,),"")</f>
        <v>六十四</v>
      </c>
      <c r="C176" s="24" t="str">
        <f t="shared" si="23"/>
        <v/>
      </c>
      <c r="D176" s="25" t="str">
        <f t="shared" si="24"/>
        <v>　　　　　　年　　　月　　　日</v>
      </c>
      <c r="E176" s="26" t="str">
        <f t="shared" si="25"/>
        <v>　　　　．</v>
      </c>
      <c r="F176" s="27" t="str">
        <f t="shared" si="26"/>
        <v>　　　．</v>
      </c>
    </row>
    <row r="177" spans="1:6" ht="30" customHeight="1">
      <c r="A177" s="22">
        <f ca="1">IF(AND(入力!$C$4&gt;6,OR(QUOTIENT(入力!$C$3,入力!$C$4)&gt;4,AND(QUOTIENT(入力!$C$3,入力!$C$4)&gt;3,MOD(入力!$C$3,入力!$C$4)&gt;6))),OFFSET(入力!E3,QUOTIENT(入力!$C$3,入力!$C$4)*6+IF(MOD(入力!$C$3,入力!$C$4)&lt;7,MOD(入力!$C$3,入力!$C$4),6)+4,),"")</f>
        <v>65</v>
      </c>
      <c r="B177" s="29" t="str">
        <f ca="1">IF(AND(入力!$C$4&gt;6,OR(QUOTIENT(入力!$C$3,入力!$C$4)&gt;4,AND(QUOTIENT(入力!$C$3,入力!$C$4)&gt;3,MOD(入力!$C$3,入力!$C$4)&gt;6))),OFFSET(入力!F3,QUOTIENT(入力!$C$3,入力!$C$4)*6+IF(MOD(入力!$C$3,入力!$C$4)&lt;7,MOD(入力!$C$3,入力!$C$4),6)+4,),"")</f>
        <v>六十五</v>
      </c>
      <c r="C177" s="24" t="str">
        <f t="shared" si="23"/>
        <v/>
      </c>
      <c r="D177" s="25" t="str">
        <f t="shared" si="24"/>
        <v>　　　　　　年　　　月　　　日</v>
      </c>
      <c r="E177" s="26" t="str">
        <f t="shared" si="25"/>
        <v>　　　　．</v>
      </c>
      <c r="F177" s="27" t="str">
        <f t="shared" si="26"/>
        <v>　　　．</v>
      </c>
    </row>
    <row r="178" spans="1:6" ht="30" customHeight="1">
      <c r="A178" s="22">
        <f ca="1">IF(AND(入力!$C$4&gt;6,OR(QUOTIENT(入力!$C$3,入力!$C$4)&gt;5,AND(QUOTIENT(入力!$C$3,入力!$C$4)&gt;4,MOD(入力!$C$3,入力!$C$4)&gt;6))),OFFSET(入力!E3,QUOTIENT(入力!$C$3,入力!$C$4)*6+IF(MOD(入力!$C$3,入力!$C$4)&lt;7,MOD(入力!$C$3,入力!$C$4),6)+5,),"")</f>
        <v>66</v>
      </c>
      <c r="B178" s="28" t="str">
        <f ca="1">IF(AND(入力!$C$4&gt;6,OR(QUOTIENT(入力!$C$3,入力!$C$4)&gt;5,AND(QUOTIENT(入力!$C$3,入力!$C$4)&gt;4,MOD(入力!$C$3,入力!$C$4)&gt;6))),OFFSET(入力!F3,QUOTIENT(入力!$C$3,入力!$C$4)*6+IF(MOD(入力!$C$3,入力!$C$4)&lt;7,MOD(入力!$C$3,入力!$C$4),6)+5,),"")</f>
        <v>六十六</v>
      </c>
      <c r="C178" s="24" t="str">
        <f t="shared" si="23"/>
        <v/>
      </c>
      <c r="D178" s="25" t="str">
        <f t="shared" si="24"/>
        <v>　　　　　　年　　　月　　　日</v>
      </c>
      <c r="E178" s="26" t="str">
        <f t="shared" si="25"/>
        <v>　　　　．</v>
      </c>
      <c r="F178" s="27" t="str">
        <f t="shared" si="26"/>
        <v>　　　．</v>
      </c>
    </row>
    <row r="179" spans="1:6" ht="30" customHeight="1">
      <c r="A179" s="22">
        <f ca="1">IF(AND(入力!$C$4&gt;6,OR(QUOTIENT(入力!$C$3,入力!$C$4)&gt;6,AND(QUOTIENT(入力!$C$3,入力!$C$4)&gt;5,MOD(入力!$C$3,入力!$C$4)&gt;6))),OFFSET(入力!E3,QUOTIENT(入力!$C$3,入力!$C$4)*6+IF(MOD(入力!$C$3,入力!$C$4)&lt;7,MOD(入力!$C$3,入力!$C$4),6)+6,),"")</f>
        <v>67</v>
      </c>
      <c r="B179" s="23" t="str">
        <f ca="1">IF(AND(入力!$C$4&gt;6,OR(QUOTIENT(入力!$C$3,入力!$C$4)&gt;6,AND(QUOTIENT(入力!$C$3,入力!$C$4)&gt;5,MOD(入力!$C$3,入力!$C$4)&gt;6))),OFFSET(入力!F3,QUOTIENT(入力!$C$3,入力!$C$4)*6+IF(MOD(入力!$C$3,入力!$C$4)&lt;7,MOD(入力!$C$3,入力!$C$4),6)+6,),"")</f>
        <v>六十七</v>
      </c>
      <c r="C179" s="24" t="str">
        <f t="shared" si="23"/>
        <v/>
      </c>
      <c r="D179" s="25" t="str">
        <f t="shared" si="24"/>
        <v>　　　　　　年　　　月　　　日</v>
      </c>
      <c r="E179" s="26" t="str">
        <f t="shared" si="25"/>
        <v>　　　　．</v>
      </c>
      <c r="F179" s="27" t="str">
        <f t="shared" si="26"/>
        <v>　　　．</v>
      </c>
    </row>
    <row r="180" spans="1:6" ht="30" customHeight="1">
      <c r="A180" s="22">
        <f ca="1">IF(AND(入力!$C$4&gt;6,OR(QUOTIENT(入力!$C$3,入力!$C$4)&gt;7,AND(QUOTIENT(入力!$C$3,入力!$C$4)&gt;6,MOD(入力!$C$3,入力!$C$4)&gt;6))),OFFSET(入力!E3,QUOTIENT(入力!$C$3,入力!$C$4)*6+IF(MOD(入力!$C$3,入力!$C$4)&lt;7,MOD(入力!$C$3,入力!$C$4),6)+7,),"")</f>
        <v>68</v>
      </c>
      <c r="B180" s="29" t="str">
        <f ca="1">IF(AND(入力!$C$4&gt;6,OR(QUOTIENT(入力!$C$3,入力!$C$4)&gt;7,AND(QUOTIENT(入力!$C$3,入力!$C$4)&gt;6,MOD(入力!$C$3,入力!$C$4)&gt;6))),OFFSET(入力!F3,QUOTIENT(入力!$C$3,入力!$C$4)*6+IF(MOD(入力!$C$3,入力!$C$4)&lt;7,MOD(入力!$C$3,入力!$C$4),6)+7,),"")</f>
        <v>六十八</v>
      </c>
      <c r="C180" s="24" t="str">
        <f t="shared" si="23"/>
        <v/>
      </c>
      <c r="D180" s="25" t="str">
        <f t="shared" si="24"/>
        <v>　　　　　　年　　　月　　　日</v>
      </c>
      <c r="E180" s="26" t="str">
        <f t="shared" si="25"/>
        <v>　　　　．</v>
      </c>
      <c r="F180" s="27" t="str">
        <f t="shared" si="26"/>
        <v>　　　．</v>
      </c>
    </row>
    <row r="181" spans="1:6" ht="30" customHeight="1">
      <c r="A181" s="22">
        <f ca="1">IF(AND(入力!$C$4&gt;6,OR(QUOTIENT(入力!$C$3,入力!$C$4)&gt;8,AND(QUOTIENT(入力!$C$3,入力!$C$4)&gt;7,MOD(入力!$C$3,入力!$C$4)&gt;6))),OFFSET(入力!E3,QUOTIENT(入力!$C$3,入力!$C$4)*6+IF(MOD(入力!$C$3,入力!$C$4)&lt;7,MOD(入力!$C$3,入力!$C$4),6)+8,),"")</f>
        <v>69</v>
      </c>
      <c r="B181" s="28" t="str">
        <f ca="1">IF(AND(入力!$C$4&gt;6,OR(QUOTIENT(入力!$C$3,入力!$C$4)&gt;8,AND(QUOTIENT(入力!$C$3,入力!$C$4)&gt;7,MOD(入力!$C$3,入力!$C$4)&gt;6))),OFFSET(入力!F3,QUOTIENT(入力!$C$3,入力!$C$4)*6+IF(MOD(入力!$C$3,入力!$C$4)&lt;7,MOD(入力!$C$3,入力!$C$4),6)+8,),"")</f>
        <v>六十九</v>
      </c>
      <c r="C181" s="24" t="str">
        <f t="shared" si="23"/>
        <v/>
      </c>
      <c r="D181" s="25" t="str">
        <f t="shared" si="24"/>
        <v>　　　　　　年　　　月　　　日</v>
      </c>
      <c r="E181" s="26" t="str">
        <f t="shared" si="25"/>
        <v>　　　　．</v>
      </c>
      <c r="F181" s="27" t="str">
        <f t="shared" si="26"/>
        <v>　　　．</v>
      </c>
    </row>
    <row r="182" spans="1:6" ht="30" customHeight="1" thickBot="1">
      <c r="A182" s="30">
        <f ca="1">IF(AND(入力!$C$4&gt;6,OR(QUOTIENT(入力!$C$3,入力!$C$4)&gt;9,AND(QUOTIENT(入力!$C$3,入力!$C$4)&gt;8,MOD(入力!$C$3,入力!$C$4)&gt;6))),OFFSET(入力!E3,QUOTIENT(入力!$C$3,入力!$C$4)*6+IF(MOD(入力!$C$3,入力!$C$4)&lt;7,MOD(入力!$C$3,入力!$C$4),6)+9,),"")</f>
        <v>70</v>
      </c>
      <c r="B182" s="31" t="str">
        <f ca="1">IF(AND(入力!$C$4&gt;6,OR(QUOTIENT(入力!$C$3,入力!$C$4)&gt;9,AND(QUOTIENT(入力!$C$3,入力!$C$4)&gt;8,MOD(入力!$C$3,入力!$C$4)&gt;6))),OFFSET(入力!F3,QUOTIENT(入力!$C$3,入力!$C$4)*6+IF(MOD(入力!$C$3,入力!$C$4)&lt;7,MOD(入力!$C$3,入力!$C$4),6)+9,),"")</f>
        <v>七十</v>
      </c>
      <c r="C182" s="32" t="str">
        <f t="shared" si="23"/>
        <v/>
      </c>
      <c r="D182" s="33" t="str">
        <f t="shared" si="24"/>
        <v>　　　　　　年　　　月　　　日</v>
      </c>
      <c r="E182" s="34" t="str">
        <f t="shared" si="25"/>
        <v>　　　　．</v>
      </c>
      <c r="F182" s="35" t="str">
        <f t="shared" si="26"/>
        <v>　　　．</v>
      </c>
    </row>
    <row r="183" spans="1:6" ht="30" customHeight="1"/>
    <row r="184" spans="1:6" ht="30" customHeight="1">
      <c r="A184" s="58" t="str">
        <f>IF($A$22="","",$A$22)</f>
        <v/>
      </c>
      <c r="B184" s="59"/>
      <c r="C184" s="59"/>
      <c r="D184" s="59"/>
      <c r="E184" s="59"/>
      <c r="F184" s="60"/>
    </row>
    <row r="185" spans="1:6" ht="30" customHeight="1">
      <c r="A185" s="61"/>
      <c r="B185" s="62"/>
      <c r="C185" s="62"/>
      <c r="D185" s="62"/>
      <c r="E185" s="62"/>
      <c r="F185" s="63"/>
    </row>
    <row r="186" spans="1:6" ht="30" customHeight="1">
      <c r="A186" s="64"/>
      <c r="B186" s="65"/>
      <c r="C186" s="65"/>
      <c r="D186" s="65"/>
      <c r="E186" s="65"/>
      <c r="F186" s="66"/>
    </row>
    <row r="187" spans="1:6" ht="30" customHeight="1">
      <c r="A187" s="59"/>
      <c r="B187" s="59"/>
      <c r="C187" s="59"/>
      <c r="D187" s="59"/>
      <c r="E187" s="59"/>
      <c r="F187" s="59"/>
    </row>
    <row r="188" spans="1:6" ht="30" customHeight="1">
      <c r="A188" s="43" t="s">
        <v>23</v>
      </c>
      <c r="B188" s="43"/>
      <c r="C188" s="43"/>
      <c r="D188" s="43"/>
      <c r="E188" s="43"/>
      <c r="F188" s="43"/>
    </row>
    <row r="190" spans="1:6" ht="30" customHeight="1">
      <c r="A190" s="44" t="str">
        <f>IF($A$1="","",$A$1)</f>
        <v>ふりがな　・　生年月日　・　身長　・　体重</v>
      </c>
      <c r="B190" s="44"/>
      <c r="C190" s="44"/>
      <c r="D190" s="44"/>
      <c r="E190" s="44"/>
      <c r="F190" s="44"/>
    </row>
    <row r="191" spans="1:6" ht="30" customHeight="1"/>
    <row r="192" spans="1:6" ht="30" customHeight="1">
      <c r="B192" s="17" t="str">
        <f>$B$3</f>
        <v>女性</v>
      </c>
      <c r="D192" s="8" t="str">
        <f>IF($D$3="","",$D$3)</f>
        <v>記入者</v>
      </c>
      <c r="E192" s="20"/>
      <c r="F192" s="20"/>
    </row>
    <row r="193" spans="1:6" ht="30" customHeight="1" thickBot="1"/>
    <row r="194" spans="1:6" ht="30" customHeight="1">
      <c r="A194" s="45" t="str">
        <f>IF($A$5="","",$A$5)</f>
        <v>no.</v>
      </c>
      <c r="B194" s="48" t="str">
        <f>IF($B$5="","",$B$5)</f>
        <v>氏名</v>
      </c>
      <c r="C194" s="48" t="str">
        <f>IF($C$5="","",$C$5)</f>
        <v>ふりがな</v>
      </c>
      <c r="D194" s="51" t="str">
        <f>IF($D$5="","",$D$5)</f>
        <v>生年月日</v>
      </c>
      <c r="E194" s="54" t="str">
        <f>IF($E$5="","",$E$5)</f>
        <v>形態</v>
      </c>
      <c r="F194" s="55"/>
    </row>
    <row r="195" spans="1:6" ht="30" customHeight="1">
      <c r="A195" s="46"/>
      <c r="B195" s="49"/>
      <c r="C195" s="49"/>
      <c r="D195" s="52"/>
      <c r="E195" s="56"/>
      <c r="F195" s="57"/>
    </row>
    <row r="196" spans="1:6" ht="30" customHeight="1">
      <c r="A196" s="46"/>
      <c r="B196" s="49"/>
      <c r="C196" s="49"/>
      <c r="D196" s="52"/>
      <c r="E196" s="1" t="str">
        <f>IF($E$7="","",$E$7)</f>
        <v>身長</v>
      </c>
      <c r="F196" s="2" t="str">
        <f>IF($F$7="","",$F$7)</f>
        <v>体重</v>
      </c>
    </row>
    <row r="197" spans="1:6" ht="30" customHeight="1">
      <c r="A197" s="46"/>
      <c r="B197" s="49"/>
      <c r="C197" s="49"/>
      <c r="D197" s="52"/>
      <c r="E197" s="3"/>
      <c r="F197" s="4"/>
    </row>
    <row r="198" spans="1:6" ht="30" customHeight="1">
      <c r="A198" s="47"/>
      <c r="B198" s="50"/>
      <c r="C198" s="50"/>
      <c r="D198" s="53"/>
      <c r="E198" s="5" t="str">
        <f>IF($E$9="","",$E$9)</f>
        <v>cm</v>
      </c>
      <c r="F198" s="6" t="str">
        <f>IF($F$9="","",$F$9)</f>
        <v>kg</v>
      </c>
    </row>
    <row r="199" spans="1:6" ht="30" customHeight="1">
      <c r="A199" s="21" t="str">
        <f>IF($A$10="","",$A$10)</f>
        <v/>
      </c>
      <c r="B199" s="7" t="str">
        <f>IF($B$10="","",$B$10)</f>
        <v/>
      </c>
      <c r="C199" s="18" t="str">
        <f>IF($C$10="","",$C$10)</f>
        <v>ひらがな</v>
      </c>
      <c r="D199" s="9" t="str">
        <f>IF($D$10="","",$D$10)</f>
        <v>西暦</v>
      </c>
      <c r="E199" s="10" t="str">
        <f>IF($E$10="","",$E$10)</f>
        <v>小数点第一位</v>
      </c>
      <c r="F199" s="11" t="str">
        <f>IF($F$10="","",$F$10)</f>
        <v>小数点第二位</v>
      </c>
    </row>
    <row r="200" spans="1:6" ht="30" customHeight="1">
      <c r="A200" s="22">
        <f ca="1">IF(入力!$C$4&gt;7,OFFSET(入力!E3,QUOTIENT(入力!$C$3,入力!$C$4)*7+IF(MOD(入力!$C$3,入力!$C$4)&lt;8,MOD(入力!$C$3,入力!$C$4),7),),"")</f>
        <v>71</v>
      </c>
      <c r="B200" s="23" t="str">
        <f ca="1">IF(入力!$C$4&gt;7,OFFSET(入力!F3,QUOTIENT(入力!$C$3,入力!$C$4)*7+IF(MOD(入力!$C$3,入力!$C$4)&lt;8,MOD(入力!$C$3,入力!$C$4),7),),"")</f>
        <v>七十一</v>
      </c>
      <c r="C200" s="24" t="str">
        <f>IF($C$11="","",$C$11)</f>
        <v/>
      </c>
      <c r="D200" s="25" t="str">
        <f>IF($D$11="","",$D$11)</f>
        <v>　　　　　　年　　　月　　　日</v>
      </c>
      <c r="E200" s="26" t="str">
        <f>IF($E$11="","",$E$11)</f>
        <v>　　　　．</v>
      </c>
      <c r="F200" s="27" t="str">
        <f>IF($F$11="","",$F$11)</f>
        <v>　　　．</v>
      </c>
    </row>
    <row r="201" spans="1:6" ht="30" customHeight="1">
      <c r="A201" s="22">
        <f ca="1">IF(AND(入力!$C$4&gt;7,OR(QUOTIENT(入力!$C$3,入力!$C$4)&gt;1,AND(QUOTIENT(入力!$C$3,入力!$C$4)&gt;0,MOD(入力!$C$3,入力!$C$4)&gt;7))),OFFSET(入力!E3,QUOTIENT(入力!$C$3,入力!$C$4)*7+IF(MOD(入力!$C$3,入力!$C$4)&lt;8,MOD(入力!$C$3,入力!$C$4),7)+1,),"")</f>
        <v>72</v>
      </c>
      <c r="B201" s="29" t="str">
        <f ca="1">IF(AND(入力!$C$4&gt;7,OR(QUOTIENT(入力!$C$3,入力!$C$4)&gt;1,AND(QUOTIENT(入力!$C$3,入力!$C$4)&gt;0,MOD(入力!$C$3,入力!$C$4)&gt;7))),OFFSET(入力!F3,QUOTIENT(入力!$C$3,入力!$C$4)*7+IF(MOD(入力!$C$3,入力!$C$4)&lt;8,MOD(入力!$C$3,入力!$C$4),7)+1,),"")</f>
        <v>七十二</v>
      </c>
      <c r="C201" s="24" t="str">
        <f>IF($C$11="","",$C$11)</f>
        <v/>
      </c>
      <c r="D201" s="25" t="str">
        <f>IF($D$11="","",$D$11)</f>
        <v>　　　　　　年　　　月　　　日</v>
      </c>
      <c r="E201" s="26" t="str">
        <f>IF($E$11="","",$E$11)</f>
        <v>　　　　．</v>
      </c>
      <c r="F201" s="27" t="str">
        <f>IF($F$11="","",$F$11)</f>
        <v>　　　．</v>
      </c>
    </row>
    <row r="202" spans="1:6" ht="30" customHeight="1">
      <c r="A202" s="22">
        <f ca="1">IF(AND(入力!$C$4&gt;7,OR(QUOTIENT(入力!$C$3,入力!$C$4)&gt;2,AND(QUOTIENT(入力!$C$3,入力!$C$4)&gt;1,MOD(入力!$C$3,入力!$C$4)&gt;7))),OFFSET(入力!E3,QUOTIENT(入力!$C$3,入力!$C$4)*7+IF(MOD(入力!$C$3,入力!$C$4)&lt;8,MOD(入力!$C$3,入力!$C$4),7)+2,),"")</f>
        <v>73</v>
      </c>
      <c r="B202" s="29" t="str">
        <f ca="1">IF(AND(入力!$C$4&gt;7,OR(QUOTIENT(入力!$C$3,入力!$C$4)&gt;2,AND(QUOTIENT(入力!$C$3,入力!$C$4)&gt;1,MOD(入力!$C$3,入力!$C$4)&gt;7))),OFFSET(入力!F3,QUOTIENT(入力!$C$3,入力!$C$4)*7+IF(MOD(入力!$C$3,入力!$C$4)&lt;8,MOD(入力!$C$3,入力!$C$4),7)+2,),"")</f>
        <v>七十三</v>
      </c>
      <c r="C202" s="24" t="str">
        <f t="shared" ref="C202:C209" si="27">IF($C$11="","",$C$11)</f>
        <v/>
      </c>
      <c r="D202" s="25" t="str">
        <f t="shared" ref="D202:D209" si="28">IF($D$11="","",$D$11)</f>
        <v>　　　　　　年　　　月　　　日</v>
      </c>
      <c r="E202" s="26" t="str">
        <f t="shared" ref="E202:E209" si="29">$E$11</f>
        <v>　　　　．</v>
      </c>
      <c r="F202" s="27" t="str">
        <f t="shared" ref="F202:F209" si="30">IF($F$11="","",$F$11)</f>
        <v>　　　．</v>
      </c>
    </row>
    <row r="203" spans="1:6" ht="30" customHeight="1">
      <c r="A203" s="22">
        <f ca="1">IF(AND(入力!$C$4&gt;7,OR(QUOTIENT(入力!$C$3,入力!$C$4)&gt;3,AND(QUOTIENT(入力!$C$3,入力!$C$4)&gt;2,MOD(入力!$C$3,入力!$C$4)&gt;7))),OFFSET(入力!E3,QUOTIENT(入力!$C$3,入力!$C$4)*7+IF(MOD(入力!$C$3,入力!$C$4)&lt;8,MOD(入力!$C$3,入力!$C$4),7)+3,),"")</f>
        <v>74</v>
      </c>
      <c r="B203" s="28" t="str">
        <f ca="1">IF(AND(入力!$C$4&gt;7,OR(QUOTIENT(入力!$C$3,入力!$C$4)&gt;3,AND(QUOTIENT(入力!$C$3,入力!$C$4)&gt;2,MOD(入力!$C$3,入力!$C$4)&gt;7))),OFFSET(入力!F3,QUOTIENT(入力!$C$3,入力!$C$4)*7+IF(MOD(入力!$C$3,入力!$C$4)&lt;8,MOD(入力!$C$3,入力!$C$4),7)+3,),"")</f>
        <v>七十四</v>
      </c>
      <c r="C203" s="24" t="str">
        <f t="shared" si="27"/>
        <v/>
      </c>
      <c r="D203" s="25" t="str">
        <f t="shared" si="28"/>
        <v>　　　　　　年　　　月　　　日</v>
      </c>
      <c r="E203" s="26" t="str">
        <f t="shared" si="29"/>
        <v>　　　　．</v>
      </c>
      <c r="F203" s="27" t="str">
        <f t="shared" si="30"/>
        <v>　　　．</v>
      </c>
    </row>
    <row r="204" spans="1:6" ht="30" customHeight="1">
      <c r="A204" s="22">
        <f ca="1">IF(AND(入力!$C$4&gt;7,OR(QUOTIENT(入力!$C$3,入力!$C$4)&gt;4,AND(QUOTIENT(入力!$C$3,入力!$C$4)&gt;3,MOD(入力!$C$3,入力!$C$4)&gt;7))),OFFSET(入力!E3,QUOTIENT(入力!$C$3,入力!$C$4)*7+IF(MOD(入力!$C$3,入力!$C$4)&lt;8,MOD(入力!$C$3,入力!$C$4),7)+4,),"")</f>
        <v>75</v>
      </c>
      <c r="B204" s="28" t="str">
        <f ca="1">IF(AND(入力!$C$4&gt;7,OR(QUOTIENT(入力!$C$3,入力!$C$4)&gt;4,AND(QUOTIENT(入力!$C$3,入力!$C$4)&gt;3,MOD(入力!$C$3,入力!$C$4)&gt;7))),OFFSET(入力!F3,QUOTIENT(入力!$C$3,入力!$C$4)*7+IF(MOD(入力!$C$3,入力!$C$4)&lt;8,MOD(入力!$C$3,入力!$C$4),7)+4,),"")</f>
        <v>七十五</v>
      </c>
      <c r="C204" s="24" t="str">
        <f t="shared" si="27"/>
        <v/>
      </c>
      <c r="D204" s="25" t="str">
        <f t="shared" si="28"/>
        <v>　　　　　　年　　　月　　　日</v>
      </c>
      <c r="E204" s="26" t="str">
        <f t="shared" si="29"/>
        <v>　　　　．</v>
      </c>
      <c r="F204" s="27" t="str">
        <f t="shared" si="30"/>
        <v>　　　．</v>
      </c>
    </row>
    <row r="205" spans="1:6" ht="30" customHeight="1">
      <c r="A205" s="22">
        <f ca="1">IF(AND(入力!$C$4&gt;7,OR(QUOTIENT(入力!$C$3,入力!$C$4)&gt;5,AND(QUOTIENT(入力!$C$3,入力!$C$4)&gt;4,MOD(入力!$C$3,入力!$C$4)&gt;7))),OFFSET(入力!E3,QUOTIENT(入力!$C$3,入力!$C$4)*7+IF(MOD(入力!$C$3,入力!$C$4)&lt;8,MOD(入力!$C$3,入力!$C$4),7)+5,),"")</f>
        <v>76</v>
      </c>
      <c r="B205" s="28" t="str">
        <f ca="1">IF(AND(入力!$C$4&gt;7,OR(QUOTIENT(入力!$C$3,入力!$C$4)&gt;5,AND(QUOTIENT(入力!$C$3,入力!$C$4)&gt;4,MOD(入力!$C$3,入力!$C$4)&gt;7))),OFFSET(入力!F3,QUOTIENT(入力!$C$3,入力!$C$4)*7+IF(MOD(入力!$C$3,入力!$C$4)&lt;8,MOD(入力!$C$3,入力!$C$4),7)+5,),"")</f>
        <v>七十六</v>
      </c>
      <c r="C205" s="24" t="str">
        <f t="shared" si="27"/>
        <v/>
      </c>
      <c r="D205" s="25" t="str">
        <f t="shared" si="28"/>
        <v>　　　　　　年　　　月　　　日</v>
      </c>
      <c r="E205" s="26" t="str">
        <f t="shared" si="29"/>
        <v>　　　　．</v>
      </c>
      <c r="F205" s="27" t="str">
        <f t="shared" si="30"/>
        <v>　　　．</v>
      </c>
    </row>
    <row r="206" spans="1:6" ht="30" customHeight="1">
      <c r="A206" s="22">
        <f ca="1">IF(AND(入力!$C$4&gt;7,OR(QUOTIENT(入力!$C$3,入力!$C$4)&gt;6,AND(QUOTIENT(入力!$C$3,入力!$C$4)&gt;5,MOD(入力!$C$3,入力!$C$4)&gt;7))),OFFSET(入力!E3,QUOTIENT(入力!$C$3,入力!$C$4)*7+IF(MOD(入力!$C$3,入力!$C$4)&lt;8,MOD(入力!$C$3,入力!$C$4),7)+6,),"")</f>
        <v>77</v>
      </c>
      <c r="B206" s="28" t="str">
        <f ca="1">IF(AND(入力!$C$4&gt;7,OR(QUOTIENT(入力!$C$3,入力!$C$4)&gt;6,AND(QUOTIENT(入力!$C$3,入力!$C$4)&gt;5,MOD(入力!$C$3,入力!$C$4)&gt;7))),OFFSET(入力!F3,QUOTIENT(入力!$C$3,入力!$C$4)*7+IF(MOD(入力!$C$3,入力!$C$4)&lt;8,MOD(入力!$C$3,入力!$C$4),7)+6,),"")</f>
        <v>七十七</v>
      </c>
      <c r="C206" s="24" t="str">
        <f t="shared" si="27"/>
        <v/>
      </c>
      <c r="D206" s="25" t="str">
        <f t="shared" si="28"/>
        <v>　　　　　　年　　　月　　　日</v>
      </c>
      <c r="E206" s="26" t="str">
        <f t="shared" si="29"/>
        <v>　　　　．</v>
      </c>
      <c r="F206" s="27" t="str">
        <f t="shared" si="30"/>
        <v>　　　．</v>
      </c>
    </row>
    <row r="207" spans="1:6" ht="30" customHeight="1">
      <c r="A207" s="22">
        <f ca="1">IF(AND(入力!$C$4&gt;7,OR(QUOTIENT(入力!$C$3,入力!$C$4)&gt;7,AND(QUOTIENT(入力!$C$3,入力!$C$4)&gt;6,MOD(入力!$C$3,入力!$C$4)&gt;7))),OFFSET(入力!E3,QUOTIENT(入力!$C$3,入力!$C$4)*7+IF(MOD(入力!$C$3,入力!$C$4)&lt;8,MOD(入力!$C$3,入力!$C$4),7)+7,),"")</f>
        <v>78</v>
      </c>
      <c r="B207" s="23" t="str">
        <f ca="1">IF(AND(入力!$C$4&gt;7,OR(QUOTIENT(入力!$C$3,入力!$C$4)&gt;7,AND(QUOTIENT(入力!$C$3,入力!$C$4)&gt;6,MOD(入力!$C$3,入力!$C$4)&gt;7))),OFFSET(入力!F3,QUOTIENT(入力!$C$3,入力!$C$4)*7+IF(MOD(入力!$C$3,入力!$C$4)&lt;8,MOD(入力!$C$3,入力!$C$4),7)+7,),"")</f>
        <v>七十八</v>
      </c>
      <c r="C207" s="24" t="str">
        <f t="shared" si="27"/>
        <v/>
      </c>
      <c r="D207" s="25" t="str">
        <f t="shared" si="28"/>
        <v>　　　　　　年　　　月　　　日</v>
      </c>
      <c r="E207" s="26" t="str">
        <f t="shared" si="29"/>
        <v>　　　　．</v>
      </c>
      <c r="F207" s="27" t="str">
        <f t="shared" si="30"/>
        <v>　　　．</v>
      </c>
    </row>
    <row r="208" spans="1:6" ht="30" customHeight="1">
      <c r="A208" s="22">
        <f ca="1">IF(AND(入力!$C$4&gt;7,OR(QUOTIENT(入力!$C$3,入力!$C$4)&gt;8,AND(QUOTIENT(入力!$C$3,入力!$C$4)&gt;7,MOD(入力!$C$3,入力!$C$4)&gt;7))),OFFSET(入力!E3,QUOTIENT(入力!$C$3,入力!$C$4)*7+IF(MOD(入力!$C$3,入力!$C$4)&lt;8,MOD(入力!$C$3,入力!$C$4),7)+8,),"")</f>
        <v>79</v>
      </c>
      <c r="B208" s="28" t="str">
        <f ca="1">IF(AND(入力!$C$4&gt;7,OR(QUOTIENT(入力!$C$3,入力!$C$4)&gt;8,AND(QUOTIENT(入力!$C$3,入力!$C$4)&gt;7,MOD(入力!$C$3,入力!$C$4)&gt;7))),OFFSET(入力!F3,QUOTIENT(入力!$C$3,入力!$C$4)*7+IF(MOD(入力!$C$3,入力!$C$4)&lt;8,MOD(入力!$C$3,入力!$C$4),7)+8,),"")</f>
        <v>七十九</v>
      </c>
      <c r="C208" s="24" t="str">
        <f t="shared" si="27"/>
        <v/>
      </c>
      <c r="D208" s="25" t="str">
        <f t="shared" si="28"/>
        <v>　　　　　　年　　　月　　　日</v>
      </c>
      <c r="E208" s="26" t="str">
        <f t="shared" si="29"/>
        <v>　　　　．</v>
      </c>
      <c r="F208" s="27" t="str">
        <f t="shared" si="30"/>
        <v>　　　．</v>
      </c>
    </row>
    <row r="209" spans="1:6" ht="30" customHeight="1" thickBot="1">
      <c r="A209" s="30">
        <f ca="1">IF(AND(入力!$C$4&gt;7,OR(QUOTIENT(入力!$C$3,入力!$C$4)&gt;9,AND(QUOTIENT(入力!$C$3,入力!$C$4)&gt;8,MOD(入力!$C$3,入力!$C$4)&gt;7))),OFFSET(入力!E3,QUOTIENT(入力!$C$3,入力!$C$4)*7+IF(MOD(入力!$C$3,入力!$C$4)&lt;8,MOD(入力!$C$3,入力!$C$4),7)+9,),"")</f>
        <v>80</v>
      </c>
      <c r="B209" s="31" t="str">
        <f ca="1">IF(AND(入力!$C$4&gt;7,OR(QUOTIENT(入力!$C$3,入力!$C$4)&gt;9,AND(QUOTIENT(入力!$C$3,入力!$C$4)&gt;8,MOD(入力!$C$3,入力!$C$4)&gt;7))),OFFSET(入力!F3,QUOTIENT(入力!$C$3,入力!$C$4)*7+IF(MOD(入力!$C$3,入力!$C$4)&lt;8,MOD(入力!$C$3,入力!$C$4),7)+9,),"")</f>
        <v>八十</v>
      </c>
      <c r="C209" s="32" t="str">
        <f t="shared" si="27"/>
        <v/>
      </c>
      <c r="D209" s="33" t="str">
        <f t="shared" si="28"/>
        <v>　　　　　　年　　　月　　　日</v>
      </c>
      <c r="E209" s="34" t="str">
        <f t="shared" si="29"/>
        <v>　　　　．</v>
      </c>
      <c r="F209" s="35" t="str">
        <f t="shared" si="30"/>
        <v>　　　．</v>
      </c>
    </row>
    <row r="210" spans="1:6" ht="30" customHeight="1"/>
    <row r="211" spans="1:6" ht="30" customHeight="1">
      <c r="A211" s="58" t="str">
        <f>IF($A$22="","",$A$22)</f>
        <v/>
      </c>
      <c r="B211" s="59"/>
      <c r="C211" s="59"/>
      <c r="D211" s="59"/>
      <c r="E211" s="59"/>
      <c r="F211" s="60"/>
    </row>
    <row r="212" spans="1:6" ht="30" customHeight="1">
      <c r="A212" s="61"/>
      <c r="B212" s="62"/>
      <c r="C212" s="62"/>
      <c r="D212" s="62"/>
      <c r="E212" s="62"/>
      <c r="F212" s="63"/>
    </row>
    <row r="213" spans="1:6" ht="30" customHeight="1">
      <c r="A213" s="64"/>
      <c r="B213" s="65"/>
      <c r="C213" s="65"/>
      <c r="D213" s="65"/>
      <c r="E213" s="65"/>
      <c r="F213" s="66"/>
    </row>
    <row r="214" spans="1:6" ht="30" customHeight="1">
      <c r="A214" s="59"/>
      <c r="B214" s="59"/>
      <c r="C214" s="59"/>
      <c r="D214" s="59"/>
      <c r="E214" s="59"/>
      <c r="F214" s="59"/>
    </row>
    <row r="215" spans="1:6" ht="30" customHeight="1">
      <c r="A215" s="43" t="s">
        <v>24</v>
      </c>
      <c r="B215" s="43"/>
      <c r="C215" s="43"/>
      <c r="D215" s="43"/>
      <c r="E215" s="43"/>
      <c r="F215" s="43"/>
    </row>
    <row r="217" spans="1:6" ht="30" customHeight="1">
      <c r="A217" s="44" t="str">
        <f>IF($A$1="","",$A$1)</f>
        <v>ふりがな　・　生年月日　・　身長　・　体重</v>
      </c>
      <c r="B217" s="44"/>
      <c r="C217" s="44"/>
      <c r="D217" s="44"/>
      <c r="E217" s="44"/>
      <c r="F217" s="44"/>
    </row>
    <row r="218" spans="1:6" ht="30" customHeight="1"/>
    <row r="219" spans="1:6" ht="30" customHeight="1">
      <c r="B219" s="17" t="str">
        <f>$B$3</f>
        <v>女性</v>
      </c>
      <c r="D219" s="8" t="str">
        <f>IF($D$3="","",$D$3)</f>
        <v>記入者</v>
      </c>
      <c r="E219" s="20"/>
      <c r="F219" s="20"/>
    </row>
    <row r="220" spans="1:6" ht="30" customHeight="1" thickBot="1"/>
    <row r="221" spans="1:6" ht="30" customHeight="1">
      <c r="A221" s="45" t="str">
        <f>IF($A$5="","",$A$5)</f>
        <v>no.</v>
      </c>
      <c r="B221" s="48" t="str">
        <f>IF($B$5="","",$B$5)</f>
        <v>氏名</v>
      </c>
      <c r="C221" s="48" t="str">
        <f>IF($C$5="","",$C$5)</f>
        <v>ふりがな</v>
      </c>
      <c r="D221" s="51" t="str">
        <f>IF($D$5="","",$D$5)</f>
        <v>生年月日</v>
      </c>
      <c r="E221" s="54" t="str">
        <f>IF($E$5="","",$E$5)</f>
        <v>形態</v>
      </c>
      <c r="F221" s="55"/>
    </row>
    <row r="222" spans="1:6" ht="30" customHeight="1">
      <c r="A222" s="46"/>
      <c r="B222" s="49"/>
      <c r="C222" s="49"/>
      <c r="D222" s="52"/>
      <c r="E222" s="56"/>
      <c r="F222" s="57"/>
    </row>
    <row r="223" spans="1:6" ht="30" customHeight="1">
      <c r="A223" s="46"/>
      <c r="B223" s="49"/>
      <c r="C223" s="49"/>
      <c r="D223" s="52"/>
      <c r="E223" s="1" t="str">
        <f>IF($E$7="","",$E$7)</f>
        <v>身長</v>
      </c>
      <c r="F223" s="2" t="str">
        <f>IF($F$7="","",$F$7)</f>
        <v>体重</v>
      </c>
    </row>
    <row r="224" spans="1:6" ht="30" customHeight="1">
      <c r="A224" s="46"/>
      <c r="B224" s="49"/>
      <c r="C224" s="49"/>
      <c r="D224" s="52"/>
      <c r="E224" s="3"/>
      <c r="F224" s="4"/>
    </row>
    <row r="225" spans="1:6" ht="30" customHeight="1">
      <c r="A225" s="47"/>
      <c r="B225" s="50"/>
      <c r="C225" s="50"/>
      <c r="D225" s="53"/>
      <c r="E225" s="5" t="str">
        <f>IF($E$9="","",$E$9)</f>
        <v>cm</v>
      </c>
      <c r="F225" s="6" t="str">
        <f>IF($F$9="","",$F$9)</f>
        <v>kg</v>
      </c>
    </row>
    <row r="226" spans="1:6" ht="30" customHeight="1">
      <c r="A226" s="21" t="str">
        <f>IF($A$10="","",$A$10)</f>
        <v/>
      </c>
      <c r="B226" s="7" t="str">
        <f>IF($B$10="","",$B$10)</f>
        <v/>
      </c>
      <c r="C226" s="7" t="str">
        <f>IF($C$10="","",$C$10)</f>
        <v>ひらがな</v>
      </c>
      <c r="D226" s="9" t="str">
        <f>IF($D$10="","",$D$10)</f>
        <v>西暦</v>
      </c>
      <c r="E226" s="10" t="str">
        <f>IF($E$10="","",$E$10)</f>
        <v>小数点第一位</v>
      </c>
      <c r="F226" s="11" t="str">
        <f>IF($F$10="","",$F$10)</f>
        <v>小数点第二位</v>
      </c>
    </row>
    <row r="227" spans="1:6" ht="30" customHeight="1">
      <c r="A227" s="22">
        <f ca="1">IF(AND(入力!$C$4&gt;8,OR(QUOTIENT(入力!$C$3,入力!$C$4)&gt;0,MOD(入力!$C$3,入力!$C$4)&gt;8)),OFFSET(入力!E3,QUOTIENT(入力!$C$3,入力!$C$4)*8+IF(MOD(入力!$C$3,入力!$C$4)&lt;9,MOD(入力!$C$3,入力!$C$4),8),),"")</f>
        <v>81</v>
      </c>
      <c r="B227" s="28" t="str">
        <f ca="1">IF(AND(入力!$C$4&gt;8,OR(QUOTIENT(入力!$C$3,入力!$C$4)&gt;0,MOD(入力!$C$3,入力!$C$4)&gt;8)),OFFSET(入力!F3,QUOTIENT(入力!$C$3,入力!$C$4)*8+IF(MOD(入力!$C$3,入力!$C$4)&lt;9,MOD(入力!$C$3,入力!$C$4),8),),"")</f>
        <v>八十一</v>
      </c>
      <c r="C227" s="24" t="str">
        <f>IF($C$11="","",$C$11)</f>
        <v/>
      </c>
      <c r="D227" s="25" t="str">
        <f>IF($D$11="","",$D$11)</f>
        <v>　　　　　　年　　　月　　　日</v>
      </c>
      <c r="E227" s="26" t="str">
        <f>IF($E$11="","",$E$11)</f>
        <v>　　　　．</v>
      </c>
      <c r="F227" s="27" t="str">
        <f>IF($F$11="","",$F$11)</f>
        <v>　　　．</v>
      </c>
    </row>
    <row r="228" spans="1:6" ht="30" customHeight="1">
      <c r="A228" s="22">
        <f ca="1">IF(AND(入力!$C$4&gt;8,OR(QUOTIENT(入力!$C$3,入力!$C$4)&gt;1,AND(QUOTIENT(入力!$C$3,入力!$C$4)&gt;0,MOD(入力!$C$3,入力!$C$4)&gt;8))),OFFSET(入力!E3,QUOTIENT(入力!$C$3,入力!$C$4)*8+IF(MOD(入力!$C$3,入力!$C$4)&lt;9,MOD(入力!$C$3,入力!$C$4),8)+1,),"")</f>
        <v>82</v>
      </c>
      <c r="B228" s="28" t="str">
        <f ca="1">IF(AND(入力!$C$4&gt;8,OR(QUOTIENT(入力!$C$3,入力!$C$4)&gt;1,AND(QUOTIENT(入力!$C$3,入力!$C$4)&gt;0,MOD(入力!$C$3,入力!$C$4)&gt;8))),OFFSET(入力!F3,QUOTIENT(入力!$C$3,入力!$C$4)*8+IF(MOD(入力!$C$3,入力!$C$4)&lt;9,MOD(入力!$C$3,入力!$C$4),8)+1,),"")</f>
        <v>八十二</v>
      </c>
      <c r="C228" s="24" t="str">
        <f>IF($C$11="","",$C$11)</f>
        <v/>
      </c>
      <c r="D228" s="25" t="str">
        <f>IF($D$11="","",$D$11)</f>
        <v>　　　　　　年　　　月　　　日</v>
      </c>
      <c r="E228" s="26" t="str">
        <f>IF($E$11="","",$E$11)</f>
        <v>　　　　．</v>
      </c>
      <c r="F228" s="27" t="str">
        <f>IF($F$11="","",$F$11)</f>
        <v>　　　．</v>
      </c>
    </row>
    <row r="229" spans="1:6" ht="30" customHeight="1">
      <c r="A229" s="22">
        <f ca="1">IF(AND(入力!$C$4&gt;8,OR(QUOTIENT(入力!$C$3,入力!$C$4)&gt;2,AND(QUOTIENT(入力!$C$3,入力!$C$4)&gt;1,MOD(入力!$C$3,入力!$C$4)&gt;8))),OFFSET(入力!E3,QUOTIENT(入力!$C$3,入力!$C$4)*8+IF(MOD(入力!$C$3,入力!$C$4)&lt;9,MOD(入力!$C$3,入力!$C$4),8)+2,),"")</f>
        <v>83</v>
      </c>
      <c r="B229" s="28" t="str">
        <f ca="1">IF(AND(入力!$C$4&gt;8,OR(QUOTIENT(入力!$C$3,入力!$C$4)&gt;2,AND(QUOTIENT(入力!$C$3,入力!$C$4)&gt;1,MOD(入力!$C$3,入力!$C$4)&gt;8))),OFFSET(入力!F3,QUOTIENT(入力!$C$3,入力!$C$4)*8+IF(MOD(入力!$C$3,入力!$C$4)&lt;9,MOD(入力!$C$3,入力!$C$4),8)+2,),"")</f>
        <v>八十三</v>
      </c>
      <c r="C229" s="24" t="str">
        <f t="shared" ref="C229:C236" si="31">IF($C$11="","",$C$11)</f>
        <v/>
      </c>
      <c r="D229" s="25" t="str">
        <f t="shared" ref="D229:D236" si="32">IF($D$11="","",$D$11)</f>
        <v>　　　　　　年　　　月　　　日</v>
      </c>
      <c r="E229" s="26" t="str">
        <f t="shared" ref="E229:E236" si="33">$E$11</f>
        <v>　　　　．</v>
      </c>
      <c r="F229" s="27" t="str">
        <f t="shared" ref="F229:F236" si="34">IF($F$11="","",$F$11)</f>
        <v>　　　．</v>
      </c>
    </row>
    <row r="230" spans="1:6" ht="30" customHeight="1">
      <c r="A230" s="22">
        <f ca="1">IF(AND(入力!$C$4&gt;8,OR(QUOTIENT(入力!$C$3,入力!$C$4)&gt;3,AND(QUOTIENT(入力!$C$3,入力!$C$4)&gt;2,MOD(入力!$C$3,入力!$C$4)&gt;8))),OFFSET(入力!E3,QUOTIENT(入力!$C$3,入力!$C$4)*8+IF(MOD(入力!$C$3,入力!$C$4)&lt;9,MOD(入力!$C$3,入力!$C$4),8)+3,),"")</f>
        <v>84</v>
      </c>
      <c r="B230" s="28" t="str">
        <f ca="1">IF(AND(入力!$C$4&gt;8,OR(QUOTIENT(入力!$C$3,入力!$C$4)&gt;3,AND(QUOTIENT(入力!$C$3,入力!$C$4)&gt;2,MOD(入力!$C$3,入力!$C$4)&gt;8))),OFFSET(入力!F3,QUOTIENT(入力!$C$3,入力!$C$4)*8+IF(MOD(入力!$C$3,入力!$C$4)&lt;9,MOD(入力!$C$3,入力!$C$4),8)+3,),"")</f>
        <v>八十四</v>
      </c>
      <c r="C230" s="24" t="str">
        <f t="shared" si="31"/>
        <v/>
      </c>
      <c r="D230" s="25" t="str">
        <f t="shared" si="32"/>
        <v>　　　　　　年　　　月　　　日</v>
      </c>
      <c r="E230" s="26" t="str">
        <f t="shared" si="33"/>
        <v>　　　　．</v>
      </c>
      <c r="F230" s="27" t="str">
        <f t="shared" si="34"/>
        <v>　　　．</v>
      </c>
    </row>
    <row r="231" spans="1:6" ht="30" customHeight="1">
      <c r="A231" s="22">
        <f ca="1">IF(AND(入力!$C$4&gt;8,OR(QUOTIENT(入力!$C$3,入力!$C$4)&gt;4,AND(QUOTIENT(入力!$C$3,入力!$C$4)&gt;3,MOD(入力!$C$3,入力!$C$4)&gt;8))),OFFSET(入力!E3,QUOTIENT(入力!$C$3,入力!$C$4)*8+IF(MOD(入力!$C$3,入力!$C$4)&lt;9,MOD(入力!$C$3,入力!$C$4),8)+4,),"")</f>
        <v>85</v>
      </c>
      <c r="B231" s="23" t="str">
        <f ca="1">IF(AND(入力!$C$4&gt;8,OR(QUOTIENT(入力!$C$3,入力!$C$4)&gt;4,AND(QUOTIENT(入力!$C$3,入力!$C$4)&gt;3,MOD(入力!$C$3,入力!$C$4)&gt;8))),OFFSET(入力!F3,QUOTIENT(入力!$C$3,入力!$C$4)*8+IF(MOD(入力!$C$3,入力!$C$4)&lt;9,MOD(入力!$C$3,入力!$C$4),8)+4,),"")</f>
        <v>八十五</v>
      </c>
      <c r="C231" s="24" t="str">
        <f t="shared" si="31"/>
        <v/>
      </c>
      <c r="D231" s="25" t="str">
        <f t="shared" si="32"/>
        <v>　　　　　　年　　　月　　　日</v>
      </c>
      <c r="E231" s="26" t="str">
        <f t="shared" si="33"/>
        <v>　　　　．</v>
      </c>
      <c r="F231" s="27" t="str">
        <f t="shared" si="34"/>
        <v>　　　．</v>
      </c>
    </row>
    <row r="232" spans="1:6" ht="30" customHeight="1">
      <c r="A232" s="22">
        <f ca="1">IF(AND(入力!$C$4&gt;8,OR(QUOTIENT(入力!$C$3,入力!$C$4)&gt;5,AND(QUOTIENT(入力!$C$3,入力!$C$4)&gt;4,MOD(入力!$C$3,入力!$C$4)&gt;8))),OFFSET(入力!E3,QUOTIENT(入力!$C$3,入力!$C$4)*8+IF(MOD(入力!$C$3,入力!$C$4)&lt;9,MOD(入力!$C$3,入力!$C$4),8)+5,),"")</f>
        <v>86</v>
      </c>
      <c r="B232" s="29" t="str">
        <f ca="1">IF(AND(入力!$C$4&gt;8,OR(QUOTIENT(入力!$C$3,入力!$C$4)&gt;5,AND(QUOTIENT(入力!$C$3,入力!$C$4)&gt;4,MOD(入力!$C$3,入力!$C$4)&gt;8))),OFFSET(入力!F3,QUOTIENT(入力!$C$3,入力!$C$4)*8+IF(MOD(入力!$C$3,入力!$C$4)&lt;9,MOD(入力!$C$3,入力!$C$4),8)+5,),"")</f>
        <v>八十六</v>
      </c>
      <c r="C232" s="24" t="str">
        <f t="shared" si="31"/>
        <v/>
      </c>
      <c r="D232" s="25" t="str">
        <f t="shared" si="32"/>
        <v>　　　　　　年　　　月　　　日</v>
      </c>
      <c r="E232" s="26" t="str">
        <f t="shared" si="33"/>
        <v>　　　　．</v>
      </c>
      <c r="F232" s="27" t="str">
        <f t="shared" si="34"/>
        <v>　　　．</v>
      </c>
    </row>
    <row r="233" spans="1:6" ht="30" customHeight="1">
      <c r="A233" s="22">
        <f ca="1">IF(AND(入力!$C$4&gt;8,OR(QUOTIENT(入力!$C$3,入力!$C$4)&gt;6,AND(QUOTIENT(入力!$C$3,入力!$C$4)&gt;5,MOD(入力!$C$3,入力!$C$4)&gt;8))),OFFSET(入力!E3,QUOTIENT(入力!$C$3,入力!$C$4)*8+IF(MOD(入力!$C$3,入力!$C$4)&lt;9,MOD(入力!$C$3,入力!$C$4),8)+6,),"")</f>
        <v>87</v>
      </c>
      <c r="B233" s="29" t="str">
        <f ca="1">IF(AND(入力!$C$4&gt;8,OR(QUOTIENT(入力!$C$3,入力!$C$4)&gt;6,AND(QUOTIENT(入力!$C$3,入力!$C$4)&gt;5,MOD(入力!$C$3,入力!$C$4)&gt;8))),OFFSET(入力!F3,QUOTIENT(入力!$C$3,入力!$C$4)*8+IF(MOD(入力!$C$3,入力!$C$4)&lt;9,MOD(入力!$C$3,入力!$C$4),8)+6,),"")</f>
        <v>八十七</v>
      </c>
      <c r="C233" s="24" t="str">
        <f t="shared" si="31"/>
        <v/>
      </c>
      <c r="D233" s="25" t="str">
        <f t="shared" si="32"/>
        <v>　　　　　　年　　　月　　　日</v>
      </c>
      <c r="E233" s="26" t="str">
        <f t="shared" si="33"/>
        <v>　　　　．</v>
      </c>
      <c r="F233" s="27" t="str">
        <f t="shared" si="34"/>
        <v>　　　．</v>
      </c>
    </row>
    <row r="234" spans="1:6" ht="30" customHeight="1">
      <c r="A234" s="22">
        <f ca="1">IF(AND(入力!$C$4&gt;8,OR(QUOTIENT(入力!$C$3,入力!$C$4)&gt;7,AND(QUOTIENT(入力!$C$3,入力!$C$4)&gt;6,MOD(入力!$C$3,入力!$C$4)&gt;8))),OFFSET(入力!E3,QUOTIENT(入力!$C$3,入力!$C$4)*8+IF(MOD(入力!$C$3,入力!$C$4)&lt;9,MOD(入力!$C$3,入力!$C$4),8)+7,),"")</f>
        <v>88</v>
      </c>
      <c r="B234" s="29" t="str">
        <f ca="1">IF(AND(入力!$C$4&gt;8,OR(QUOTIENT(入力!$C$3,入力!$C$4)&gt;7,AND(QUOTIENT(入力!$C$3,入力!$C$4)&gt;6,MOD(入力!$C$3,入力!$C$4)&gt;8))),OFFSET(入力!F3,QUOTIENT(入力!$C$3,入力!$C$4)*8+IF(MOD(入力!$C$3,入力!$C$4)&lt;9,MOD(入力!$C$3,入力!$C$4),8)+7,),"")</f>
        <v>八十八</v>
      </c>
      <c r="C234" s="24" t="str">
        <f t="shared" si="31"/>
        <v/>
      </c>
      <c r="D234" s="25" t="str">
        <f t="shared" si="32"/>
        <v>　　　　　　年　　　月　　　日</v>
      </c>
      <c r="E234" s="26" t="str">
        <f t="shared" si="33"/>
        <v>　　　　．</v>
      </c>
      <c r="F234" s="27" t="str">
        <f t="shared" si="34"/>
        <v>　　　．</v>
      </c>
    </row>
    <row r="235" spans="1:6" ht="30" customHeight="1">
      <c r="A235" s="22">
        <f ca="1">IF(AND(入力!$C$4&gt;8,OR(QUOTIENT(入力!$C$3,入力!$C$4)&gt;8,AND(QUOTIENT(入力!$C$3,入力!$C$4)&gt;7,MOD(入力!$C$3,入力!$C$4)&gt;8))),OFFSET(入力!E3,QUOTIENT(入力!$C$3,入力!$C$4)*8+IF(MOD(入力!$C$3,入力!$C$4)&lt;9,MOD(入力!$C$3,入力!$C$4),8)+8,),"")</f>
        <v>89</v>
      </c>
      <c r="B235" s="29" t="str">
        <f ca="1">IF(AND(入力!$C$4&gt;8,OR(QUOTIENT(入力!$C$3,入力!$C$4)&gt;8,AND(QUOTIENT(入力!$C$3,入力!$C$4)&gt;7,MOD(入力!$C$3,入力!$C$4)&gt;8))),OFFSET(入力!F3,QUOTIENT(入力!$C$3,入力!$C$4)*8+IF(MOD(入力!$C$3,入力!$C$4)&lt;9,MOD(入力!$C$3,入力!$C$4),8)+8,),"")</f>
        <v>八十九</v>
      </c>
      <c r="C235" s="24" t="str">
        <f t="shared" si="31"/>
        <v/>
      </c>
      <c r="D235" s="25" t="str">
        <f t="shared" si="32"/>
        <v>　　　　　　年　　　月　　　日</v>
      </c>
      <c r="E235" s="26" t="str">
        <f t="shared" si="33"/>
        <v>　　　　．</v>
      </c>
      <c r="F235" s="27" t="str">
        <f t="shared" si="34"/>
        <v>　　　．</v>
      </c>
    </row>
    <row r="236" spans="1:6" ht="30" customHeight="1" thickBot="1">
      <c r="A236" s="30">
        <f ca="1">IF(AND(入力!$C$4&gt;8,OR(QUOTIENT(入力!$C$3,入力!$C$4)&gt;9,AND(QUOTIENT(入力!$C$3,入力!$C$4)&gt;8,MOD(入力!$C$3,入力!$C$4)&gt;8))),OFFSET(入力!E3,QUOTIENT(入力!$C$3,入力!$C$4)*8+IF(MOD(入力!$C$3,入力!$C$4)&lt;9,MOD(入力!$C$3,入力!$C$4),8)+9,),"")</f>
        <v>90</v>
      </c>
      <c r="B236" s="37" t="str">
        <f ca="1">IF(AND(入力!$C$4&gt;8,OR(QUOTIENT(入力!$C$3,入力!$C$4)&gt;9,AND(QUOTIENT(入力!$C$3,入力!$C$4)&gt;8,MOD(入力!$C$3,入力!$C$4)&gt;8))),OFFSET(入力!F3,QUOTIENT(入力!$C$3,入力!$C$4)*8+IF(MOD(入力!$C$3,入力!$C$4)&lt;9,MOD(入力!$C$3,入力!$C$4),8)+9,),"")</f>
        <v>九十</v>
      </c>
      <c r="C236" s="32" t="str">
        <f t="shared" si="31"/>
        <v/>
      </c>
      <c r="D236" s="33" t="str">
        <f t="shared" si="32"/>
        <v>　　　　　　年　　　月　　　日</v>
      </c>
      <c r="E236" s="34" t="str">
        <f t="shared" si="33"/>
        <v>　　　　．</v>
      </c>
      <c r="F236" s="35" t="str">
        <f t="shared" si="34"/>
        <v>　　　．</v>
      </c>
    </row>
    <row r="237" spans="1:6" ht="30" customHeight="1"/>
    <row r="238" spans="1:6" ht="30" customHeight="1">
      <c r="A238" s="58" t="str">
        <f>IF($A$22="","",$A$22)</f>
        <v/>
      </c>
      <c r="B238" s="59"/>
      <c r="C238" s="59"/>
      <c r="D238" s="59"/>
      <c r="E238" s="59"/>
      <c r="F238" s="60"/>
    </row>
    <row r="239" spans="1:6" ht="30" customHeight="1">
      <c r="A239" s="61"/>
      <c r="B239" s="62"/>
      <c r="C239" s="62"/>
      <c r="D239" s="62"/>
      <c r="E239" s="62"/>
      <c r="F239" s="63"/>
    </row>
    <row r="240" spans="1:6" ht="30" customHeight="1">
      <c r="A240" s="64"/>
      <c r="B240" s="65"/>
      <c r="C240" s="65"/>
      <c r="D240" s="65"/>
      <c r="E240" s="65"/>
      <c r="F240" s="66"/>
    </row>
    <row r="241" spans="1:6" ht="30" customHeight="1">
      <c r="A241" s="59"/>
      <c r="B241" s="59"/>
      <c r="C241" s="59"/>
      <c r="D241" s="59"/>
      <c r="E241" s="59"/>
      <c r="F241" s="59"/>
    </row>
    <row r="242" spans="1:6" ht="30" customHeight="1">
      <c r="A242" s="43" t="s">
        <v>25</v>
      </c>
      <c r="B242" s="43"/>
      <c r="C242" s="43"/>
      <c r="D242" s="43"/>
      <c r="E242" s="43"/>
      <c r="F242" s="43"/>
    </row>
    <row r="244" spans="1:6" ht="30" customHeight="1">
      <c r="A244" s="44" t="str">
        <f>IF($A$1="","",$A$1)</f>
        <v>ふりがな　・　生年月日　・　身長　・　体重</v>
      </c>
      <c r="B244" s="44"/>
      <c r="C244" s="44"/>
      <c r="D244" s="44"/>
      <c r="E244" s="44"/>
      <c r="F244" s="44"/>
    </row>
    <row r="245" spans="1:6" ht="30" customHeight="1"/>
    <row r="246" spans="1:6" ht="30" customHeight="1">
      <c r="B246" s="17" t="str">
        <f>$B$3</f>
        <v>女性</v>
      </c>
      <c r="D246" s="8" t="str">
        <f>IF($D$3="","",$D$3)</f>
        <v>記入者</v>
      </c>
      <c r="E246" s="20"/>
      <c r="F246" s="20"/>
    </row>
    <row r="247" spans="1:6" ht="30" customHeight="1" thickBot="1"/>
    <row r="248" spans="1:6" ht="30" customHeight="1">
      <c r="A248" s="45" t="str">
        <f>IF($A$5="","",$A$5)</f>
        <v>no.</v>
      </c>
      <c r="B248" s="48" t="str">
        <f>IF($B$5="","",$B$5)</f>
        <v>氏名</v>
      </c>
      <c r="C248" s="48" t="str">
        <f>IF($C$5="","",$C$5)</f>
        <v>ふりがな</v>
      </c>
      <c r="D248" s="51" t="str">
        <f>IF($D$5="","",$D$5)</f>
        <v>生年月日</v>
      </c>
      <c r="E248" s="54" t="str">
        <f>IF($E$5="","",$E$5)</f>
        <v>形態</v>
      </c>
      <c r="F248" s="55"/>
    </row>
    <row r="249" spans="1:6" ht="30" customHeight="1">
      <c r="A249" s="46"/>
      <c r="B249" s="49"/>
      <c r="C249" s="49"/>
      <c r="D249" s="52"/>
      <c r="E249" s="56"/>
      <c r="F249" s="57"/>
    </row>
    <row r="250" spans="1:6" ht="30" customHeight="1">
      <c r="A250" s="46"/>
      <c r="B250" s="49"/>
      <c r="C250" s="49"/>
      <c r="D250" s="52"/>
      <c r="E250" s="1" t="str">
        <f>IF($E$7="","",$E$7)</f>
        <v>身長</v>
      </c>
      <c r="F250" s="2" t="str">
        <f>IF($F$7="","",$F$7)</f>
        <v>体重</v>
      </c>
    </row>
    <row r="251" spans="1:6" ht="30" customHeight="1">
      <c r="A251" s="46"/>
      <c r="B251" s="49"/>
      <c r="C251" s="49"/>
      <c r="D251" s="52"/>
      <c r="E251" s="3"/>
      <c r="F251" s="4"/>
    </row>
    <row r="252" spans="1:6" ht="30" customHeight="1">
      <c r="A252" s="47"/>
      <c r="B252" s="50"/>
      <c r="C252" s="50"/>
      <c r="D252" s="53"/>
      <c r="E252" s="5" t="str">
        <f>IF($E$9="","",$E$9)</f>
        <v>cm</v>
      </c>
      <c r="F252" s="6" t="str">
        <f>IF($F$9="","",$F$9)</f>
        <v>kg</v>
      </c>
    </row>
    <row r="253" spans="1:6" ht="30" customHeight="1">
      <c r="A253" s="21" t="str">
        <f>IF($A$10="","",$A$10)</f>
        <v/>
      </c>
      <c r="B253" s="7" t="str">
        <f>IF($B$10="","",$B$10)</f>
        <v/>
      </c>
      <c r="C253" s="7" t="str">
        <f>IF($C$10="","",$C$10)</f>
        <v>ひらがな</v>
      </c>
      <c r="D253" s="9" t="str">
        <f>IF($D$10="","",$D$10)</f>
        <v>西暦</v>
      </c>
      <c r="E253" s="10" t="str">
        <f>IF($E$10="","",$E$10)</f>
        <v>小数点第一位</v>
      </c>
      <c r="F253" s="11" t="str">
        <f>IF($F$10="","",$F$10)</f>
        <v>小数点第二位</v>
      </c>
    </row>
    <row r="254" spans="1:6" ht="30" customHeight="1">
      <c r="A254" s="22">
        <f ca="1">IF(AND(入力!$C$4&gt;9,OR(QUOTIENT(入力!$C$3,入力!$C$4)&gt;0,MOD(入力!$C$3,入力!$C$4)&gt;9)),OFFSET(入力!E3,QUOTIENT(入力!$C$3,入力!$C$4)*9+IF(MOD(入力!$C$3,入力!$C$4)&lt;10,MOD(入力!$C$3,入力!$C$4),9),),"")</f>
        <v>91</v>
      </c>
      <c r="B254" s="24" t="str">
        <f ca="1">IF(AND(入力!$C$4&gt;9,OR(QUOTIENT(入力!$C$3,入力!$C$4)&gt;0,MOD(入力!$C$3,入力!$C$4)&gt;9)),OFFSET(入力!F3,QUOTIENT(入力!$C$3,入力!$C$4)*9+IF(MOD(入力!$C$3,入力!$C$4)&lt;10,MOD(入力!$C$3,入力!$C$4),9),),"")</f>
        <v>九十一</v>
      </c>
      <c r="C254" s="24" t="str">
        <f>IF($C$11="","",$C$11)</f>
        <v/>
      </c>
      <c r="D254" s="25" t="str">
        <f>IF($D$11="","",$D$11)</f>
        <v>　　　　　　年　　　月　　　日</v>
      </c>
      <c r="E254" s="26" t="str">
        <f>IF($E$11="","",$E$11)</f>
        <v>　　　　．</v>
      </c>
      <c r="F254" s="27" t="str">
        <f>IF($F$11="","",$F$11)</f>
        <v>　　　．</v>
      </c>
    </row>
    <row r="255" spans="1:6" ht="30" customHeight="1">
      <c r="A255" s="22">
        <f ca="1">IF(AND(入力!$C$4&gt;9,OR(QUOTIENT(入力!$C$3,入力!$C$4)&gt;1,AND(QUOTIENT(入力!$C$3,入力!$C$4)&gt;0,MOD(入力!$C$3,入力!$C$4)&gt;9))),OFFSET(入力!E3,QUOTIENT(入力!$C$3,入力!$C$4)*9+IF(MOD(入力!$C$3,入力!$C$4)&lt;10,MOD(入力!$C$3,入力!$C$4),9)+1,),"")</f>
        <v>92</v>
      </c>
      <c r="B255" s="28" t="str">
        <f ca="1">IF(AND(入力!$C$4&gt;9,OR(QUOTIENT(入力!$C$3,入力!$C$4)&gt;1,AND(QUOTIENT(入力!$C$3,入力!$C$4)&gt;0,MOD(入力!$C$3,入力!$C$4)&gt;9))),OFFSET(入力!F3,QUOTIENT(入力!$C$3,入力!$C$4)*9+IF(MOD(入力!$C$3,入力!$C$4)&lt;10,MOD(入力!$C$3,入力!$C$4),9)+1,),"")</f>
        <v>九十二</v>
      </c>
      <c r="C255" s="28" t="str">
        <f>IF($C$11="","",$C$11)</f>
        <v/>
      </c>
      <c r="D255" s="25" t="str">
        <f>IF($D$11="","",$D$11)</f>
        <v>　　　　　　年　　　月　　　日</v>
      </c>
      <c r="E255" s="26" t="str">
        <f>IF($E$11="","",$E$11)</f>
        <v>　　　　．</v>
      </c>
      <c r="F255" s="27" t="str">
        <f>IF($F$11="","",$F$11)</f>
        <v>　　　．</v>
      </c>
    </row>
    <row r="256" spans="1:6" ht="30" customHeight="1">
      <c r="A256" s="22">
        <f ca="1">IF(AND(入力!$C$4&gt;9,OR(QUOTIENT(入力!$C$3,入力!$C$4)&gt;2,AND(QUOTIENT(入力!$C$3,入力!$C$4)&gt;3,MOD(入力!$C$3,入力!$C$4)&gt;9))),OFFSET(入力!E3,QUOTIENT(入力!$C$3,入力!$C$4)*9+IF(MOD(入力!$C$3,入力!$C$4)&lt;10,MOD(入力!$C$3,入力!$C$4),9)+2,),"")</f>
        <v>93</v>
      </c>
      <c r="B256" s="24" t="str">
        <f ca="1">IF(AND(入力!$C$4&gt;9,OR(QUOTIENT(入力!$C$3,入力!$C$4)&gt;2,AND(QUOTIENT(入力!$C$3,入力!$C$4)&gt;3,MOD(入力!$C$3,入力!$C$4)&gt;9))),OFFSET(入力!F3,QUOTIENT(入力!$C$3,入力!$C$4)*9+IF(MOD(入力!$C$3,入力!$C$4)&lt;10,MOD(入力!$C$3,入力!$C$4),9)+2,),"")</f>
        <v>九十三</v>
      </c>
      <c r="C256" s="38" t="str">
        <f t="shared" ref="C256:C263" si="35">IF($C$11="","",$C$11)</f>
        <v/>
      </c>
      <c r="D256" s="25" t="str">
        <f t="shared" ref="D256:D263" si="36">IF($D$11="","",$D$11)</f>
        <v>　　　　　　年　　　月　　　日</v>
      </c>
      <c r="E256" s="26" t="str">
        <f t="shared" ref="E256:E263" si="37">$E$11</f>
        <v>　　　　．</v>
      </c>
      <c r="F256" s="27" t="str">
        <f t="shared" ref="F256:F263" si="38">IF($F$11="","",$F$11)</f>
        <v>　　　．</v>
      </c>
    </row>
    <row r="257" spans="1:6" ht="30" customHeight="1">
      <c r="A257" s="22">
        <f ca="1">IF(AND(入力!$C$4&gt;9,OR(QUOTIENT(入力!$C$3,入力!$C$4)&gt;3,AND(QUOTIENT(入力!$C$3,入力!$C$4)&gt;2,MOD(入力!$C$3,入力!$C$4)&gt;9))),OFFSET(入力!E3,QUOTIENT(入力!$C$3,入力!$C$4)*9+IF(MOD(入力!$C$3,入力!$C$4)&lt;10,MOD(入力!$C$3,入力!$C$4),9)+3,),"")</f>
        <v>94</v>
      </c>
      <c r="B257" s="24" t="str">
        <f ca="1">IF(AND(入力!$C$4&gt;9,OR(QUOTIENT(入力!$C$3,入力!$C$4)&gt;3,AND(QUOTIENT(入力!$C$3,入力!$C$4)&gt;2,MOD(入力!$C$3,入力!$C$4)&gt;9))),OFFSET(入力!F3,QUOTIENT(入力!$C$3,入力!$C$4)*9+IF(MOD(入力!$C$3,入力!$C$4)&lt;10,MOD(入力!$C$3,入力!$C$4),9)+3,),"")</f>
        <v>九十四</v>
      </c>
      <c r="C257" s="24" t="str">
        <f t="shared" si="35"/>
        <v/>
      </c>
      <c r="D257" s="25" t="str">
        <f t="shared" si="36"/>
        <v>　　　　　　年　　　月　　　日</v>
      </c>
      <c r="E257" s="26" t="str">
        <f t="shared" si="37"/>
        <v>　　　　．</v>
      </c>
      <c r="F257" s="27" t="str">
        <f t="shared" si="38"/>
        <v>　　　．</v>
      </c>
    </row>
    <row r="258" spans="1:6" ht="30" customHeight="1">
      <c r="A258" s="22">
        <f ca="1">IF(AND(入力!$C$4&gt;9,OR(QUOTIENT(入力!$C$3,入力!$C$4)&gt;4,AND(QUOTIENT(入力!$C$3,入力!$C$4)&gt;3,MOD(入力!$C$3,入力!$C$4)&gt;9))),OFFSET(入力!E3,QUOTIENT(入力!$C$3,入力!$C$4)*9+IF(MOD(入力!$C$3,入力!$C$4)&lt;10,MOD(入力!$C$3,入力!$C$4),9)+4,),"")</f>
        <v>95</v>
      </c>
      <c r="B258" s="24" t="str">
        <f ca="1">IF(AND(入力!$C$4&gt;9,OR(QUOTIENT(入力!$C$3,入力!$C$4)&gt;4,AND(QUOTIENT(入力!$C$3,入力!$C$4)&gt;3,MOD(入力!$C$3,入力!$C$4)&gt;9))),OFFSET(入力!F3,QUOTIENT(入力!$C$3,入力!$C$4)*9+IF(MOD(入力!$C$3,入力!$C$4)&lt;10,MOD(入力!$C$3,入力!$C$4),9)+4,),"")</f>
        <v>九十五</v>
      </c>
      <c r="C258" s="24" t="str">
        <f t="shared" si="35"/>
        <v/>
      </c>
      <c r="D258" s="25" t="str">
        <f t="shared" si="36"/>
        <v>　　　　　　年　　　月　　　日</v>
      </c>
      <c r="E258" s="26" t="str">
        <f t="shared" si="37"/>
        <v>　　　　．</v>
      </c>
      <c r="F258" s="27" t="str">
        <f t="shared" si="38"/>
        <v>　　　．</v>
      </c>
    </row>
    <row r="259" spans="1:6" ht="30" customHeight="1">
      <c r="A259" s="22">
        <f ca="1">IF(AND(入力!$C$4&gt;9,OR(QUOTIENT(入力!$C$3,入力!$C$4)&gt;5,AND(QUOTIENT(入力!$C$3,入力!$C$4)&gt;4,MOD(入力!$C$3,入力!$C$4)&gt;9))),OFFSET(入力!E3,QUOTIENT(入力!$C$3,入力!$C$4)*9+IF(MOD(入力!$C$3,入力!$C$4)&lt;10,MOD(入力!$C$3,入力!$C$4),9)+5,),"")</f>
        <v>96</v>
      </c>
      <c r="B259" s="24" t="str">
        <f ca="1">IF(AND(入力!$C$4&gt;9,OR(QUOTIENT(入力!$C$3,入力!$C$4)&gt;5,AND(QUOTIENT(入力!$C$3,入力!$C$4)&gt;4,MOD(入力!$C$3,入力!$C$4)&gt;9))),OFFSET(入力!F3,QUOTIENT(入力!$C$3,入力!$C$4)*9+IF(MOD(入力!$C$3,入力!$C$4)&lt;10,MOD(入力!$C$3,入力!$C$4),9)+5,),"")</f>
        <v>九十六</v>
      </c>
      <c r="C259" s="24" t="str">
        <f t="shared" si="35"/>
        <v/>
      </c>
      <c r="D259" s="25" t="str">
        <f t="shared" si="36"/>
        <v>　　　　　　年　　　月　　　日</v>
      </c>
      <c r="E259" s="26" t="str">
        <f t="shared" si="37"/>
        <v>　　　　．</v>
      </c>
      <c r="F259" s="27" t="str">
        <f t="shared" si="38"/>
        <v>　　　．</v>
      </c>
    </row>
    <row r="260" spans="1:6" ht="30" customHeight="1">
      <c r="A260" s="22">
        <f ca="1">IF(AND(入力!$C$4&gt;9,OR(QUOTIENT(入力!$C$3,入力!$C$4)&gt;6,MOD(入力!$C$3,入力!$C$4)&gt;9)),OFFSET(入力!E3,QUOTIENT(入力!$C$3,入力!$C$4)*9+IF(MOD(入力!$C$3,入力!$C$4)&lt;10,MOD(入力!$C$3,入力!$C$4),9)+6,),"")</f>
        <v>97</v>
      </c>
      <c r="B260" s="24" t="str">
        <f ca="1">IF(AND(入力!$C$4&gt;9,OR(QUOTIENT(入力!$C$3,入力!$C$4)&gt;6,MOD(入力!$C$3,入力!$C$4)&gt;9)),OFFSET(入力!F3,QUOTIENT(入力!$C$3,入力!$C$4)*9+IF(MOD(入力!$C$3,入力!$C$4)&lt;10,MOD(入力!$C$3,入力!$C$4),9)+6,),"")</f>
        <v>九十七</v>
      </c>
      <c r="C260" s="24" t="str">
        <f t="shared" si="35"/>
        <v/>
      </c>
      <c r="D260" s="25" t="str">
        <f t="shared" si="36"/>
        <v>　　　　　　年　　　月　　　日</v>
      </c>
      <c r="E260" s="26" t="str">
        <f t="shared" si="37"/>
        <v>　　　　．</v>
      </c>
      <c r="F260" s="27" t="str">
        <f t="shared" si="38"/>
        <v>　　　．</v>
      </c>
    </row>
    <row r="261" spans="1:6" ht="30" customHeight="1">
      <c r="A261" s="22">
        <f ca="1">IF(AND(入力!$C$4&gt;9,OR(QUOTIENT(入力!$C$3,入力!$C$4)&gt;7,AND(QUOTIENT(入力!$C$3,入力!$C$4)&gt;6,MOD(入力!$C$3,入力!$C$4)&gt;9))),OFFSET(入力!E3,QUOTIENT(入力!$C$3,入力!$C$4)*9+IF(MOD(入力!$C$3,入力!$C$4)&lt;10,MOD(入力!$C$3,入力!$C$4),9)+7,),"")</f>
        <v>98</v>
      </c>
      <c r="B261" s="24" t="str">
        <f ca="1">IF(AND(入力!$C$4&gt;9,OR(QUOTIENT(入力!$C$3,入力!$C$4)&gt;7,AND(QUOTIENT(入力!$C$3,入力!$C$4)&gt;6,MOD(入力!$C$3,入力!$C$4)&gt;9))),OFFSET(入力!F3,QUOTIENT(入力!$C$3,入力!$C$4)*9+IF(MOD(入力!$C$3,入力!$C$4)&lt;10,MOD(入力!$C$3,入力!$C$4),9)+7,),"")</f>
        <v>九十八</v>
      </c>
      <c r="C261" s="24" t="str">
        <f t="shared" si="35"/>
        <v/>
      </c>
      <c r="D261" s="25" t="str">
        <f t="shared" si="36"/>
        <v>　　　　　　年　　　月　　　日</v>
      </c>
      <c r="E261" s="26" t="str">
        <f t="shared" si="37"/>
        <v>　　　　．</v>
      </c>
      <c r="F261" s="27" t="str">
        <f t="shared" si="38"/>
        <v>　　　．</v>
      </c>
    </row>
    <row r="262" spans="1:6" ht="30" customHeight="1">
      <c r="A262" s="22">
        <f ca="1">IF(AND(入力!$C$4&gt;9,OR(QUOTIENT(入力!$C$3,入力!$C$4)&gt;8,AND(QUOTIENT(入力!$C$3,入力!$C$4)&gt;7,MOD(入力!$C$3,入力!$C$4)&gt;9))),OFFSET(入力!E3,QUOTIENT(入力!$C$3,入力!$C$4)*9+IF(MOD(入力!$C$3,入力!$C$4)&lt;10,MOD(入力!$C$3,入力!$C$4),9)+8,),"")</f>
        <v>99</v>
      </c>
      <c r="B262" s="24" t="str">
        <f ca="1">IF(AND(入力!$C$4&gt;9,OR(QUOTIENT(入力!$C$3,入力!$C$4)&gt;8,AND(QUOTIENT(入力!$C$3,入力!$C$4)&gt;7,MOD(入力!$C$3,入力!$C$4)&gt;9))),OFFSET(入力!F3,QUOTIENT(入力!$C$3,入力!$C$4)*9+IF(MOD(入力!$C$3,入力!$C$4)&lt;10,MOD(入力!$C$3,入力!$C$4),9)+8,),"")</f>
        <v>九十九</v>
      </c>
      <c r="C262" s="24" t="str">
        <f t="shared" si="35"/>
        <v/>
      </c>
      <c r="D262" s="25" t="str">
        <f t="shared" si="36"/>
        <v>　　　　　　年　　　月　　　日</v>
      </c>
      <c r="E262" s="26" t="str">
        <f t="shared" si="37"/>
        <v>　　　　．</v>
      </c>
      <c r="F262" s="27" t="str">
        <f t="shared" si="38"/>
        <v>　　　．</v>
      </c>
    </row>
    <row r="263" spans="1:6" ht="30" customHeight="1" thickBot="1">
      <c r="A263" s="30">
        <f ca="1">IF(AND(入力!$C$4&gt;9,OR(QUOTIENT(入力!$C$3,入力!$C$4)&gt;9,AND(QUOTIENT(入力!$C$3,入力!$C$4)&gt;8,MOD(入力!$C$3,入力!$C$4)&gt;9))),OFFSET(入力!E3,QUOTIENT(入力!$C$3,入力!$C$4)*9+IF(MOD(入力!$C$3,入力!$C$4)&lt;10,MOD(入力!$C$3,入力!$C$4),9)+9,),"")</f>
        <v>100</v>
      </c>
      <c r="B263" s="37" t="str">
        <f ca="1">IF(AND(入力!$C$4&gt;9,OR(QUOTIENT(入力!$C$3,入力!$C$4)&gt;9,AND(QUOTIENT(入力!$C$3,入力!$C$4)&gt;8,MOD(入力!$C$3,入力!$C$4)&gt;9))),OFFSET(入力!F3,QUOTIENT(入力!$C$3,入力!$C$4)*9+IF(MOD(入力!$C$3,入力!$C$4)&lt;10,MOD(入力!$C$3,入力!$C$4),9)+9,),"")</f>
        <v>百</v>
      </c>
      <c r="C263" s="32" t="str">
        <f t="shared" si="35"/>
        <v/>
      </c>
      <c r="D263" s="33" t="str">
        <f t="shared" si="36"/>
        <v>　　　　　　年　　　月　　　日</v>
      </c>
      <c r="E263" s="34" t="str">
        <f t="shared" si="37"/>
        <v>　　　　．</v>
      </c>
      <c r="F263" s="35" t="str">
        <f t="shared" si="38"/>
        <v>　　　．</v>
      </c>
    </row>
    <row r="264" spans="1:6" ht="30" customHeight="1"/>
    <row r="265" spans="1:6" ht="30" customHeight="1">
      <c r="A265" s="58" t="str">
        <f>IF($A$22="","",$A$22)</f>
        <v/>
      </c>
      <c r="B265" s="59"/>
      <c r="C265" s="59"/>
      <c r="D265" s="59"/>
      <c r="E265" s="59"/>
      <c r="F265" s="60"/>
    </row>
    <row r="266" spans="1:6" ht="30" customHeight="1">
      <c r="A266" s="61"/>
      <c r="B266" s="62"/>
      <c r="C266" s="62"/>
      <c r="D266" s="62"/>
      <c r="E266" s="62"/>
      <c r="F266" s="63"/>
    </row>
    <row r="267" spans="1:6" ht="30" customHeight="1">
      <c r="A267" s="64"/>
      <c r="B267" s="65"/>
      <c r="C267" s="65"/>
      <c r="D267" s="65"/>
      <c r="E267" s="65"/>
      <c r="F267" s="66"/>
    </row>
    <row r="268" spans="1:6" ht="30" customHeight="1">
      <c r="A268" s="59"/>
      <c r="B268" s="59"/>
      <c r="C268" s="59"/>
      <c r="D268" s="59"/>
      <c r="E268" s="59"/>
      <c r="F268" s="59"/>
    </row>
    <row r="269" spans="1:6" ht="30" customHeight="1">
      <c r="A269" s="43" t="s">
        <v>26</v>
      </c>
      <c r="B269" s="43"/>
      <c r="C269" s="43"/>
      <c r="D269" s="43"/>
      <c r="E269" s="43"/>
      <c r="F269" s="43"/>
    </row>
  </sheetData>
  <sheetProtection password="E9A9" sheet="1" objects="1" scenarios="1"/>
  <mergeCells count="90">
    <mergeCell ref="A1:F1"/>
    <mergeCell ref="A22:F24"/>
    <mergeCell ref="A25:F25"/>
    <mergeCell ref="A5:A9"/>
    <mergeCell ref="B5:B9"/>
    <mergeCell ref="C5:C9"/>
    <mergeCell ref="D5:D9"/>
    <mergeCell ref="E5:F6"/>
    <mergeCell ref="A53:F53"/>
    <mergeCell ref="A55:F55"/>
    <mergeCell ref="A49:F51"/>
    <mergeCell ref="A52:F52"/>
    <mergeCell ref="A26:F26"/>
    <mergeCell ref="A32:A36"/>
    <mergeCell ref="B32:B36"/>
    <mergeCell ref="C32:C36"/>
    <mergeCell ref="D32:D36"/>
    <mergeCell ref="E32:F33"/>
    <mergeCell ref="A28:F28"/>
    <mergeCell ref="A80:F80"/>
    <mergeCell ref="A82:F82"/>
    <mergeCell ref="A76:F78"/>
    <mergeCell ref="A79:F79"/>
    <mergeCell ref="A59:A63"/>
    <mergeCell ref="B59:B63"/>
    <mergeCell ref="C59:C63"/>
    <mergeCell ref="D59:D63"/>
    <mergeCell ref="E59:F60"/>
    <mergeCell ref="A107:F107"/>
    <mergeCell ref="A109:F109"/>
    <mergeCell ref="A103:F105"/>
    <mergeCell ref="A106:F106"/>
    <mergeCell ref="A86:A90"/>
    <mergeCell ref="B86:B90"/>
    <mergeCell ref="C86:C90"/>
    <mergeCell ref="D86:D90"/>
    <mergeCell ref="E86:F87"/>
    <mergeCell ref="A134:F134"/>
    <mergeCell ref="A136:F136"/>
    <mergeCell ref="A130:F132"/>
    <mergeCell ref="A133:F133"/>
    <mergeCell ref="A113:A117"/>
    <mergeCell ref="B113:B117"/>
    <mergeCell ref="C113:C117"/>
    <mergeCell ref="D113:D117"/>
    <mergeCell ref="E113:F114"/>
    <mergeCell ref="A161:F161"/>
    <mergeCell ref="A163:F163"/>
    <mergeCell ref="A157:F159"/>
    <mergeCell ref="A160:F160"/>
    <mergeCell ref="A140:A144"/>
    <mergeCell ref="B140:B144"/>
    <mergeCell ref="C140:C144"/>
    <mergeCell ref="D140:D144"/>
    <mergeCell ref="E140:F141"/>
    <mergeCell ref="A184:F186"/>
    <mergeCell ref="A188:F188"/>
    <mergeCell ref="A167:A171"/>
    <mergeCell ref="B167:B171"/>
    <mergeCell ref="C167:C171"/>
    <mergeCell ref="D167:D171"/>
    <mergeCell ref="E167:F168"/>
    <mergeCell ref="D221:D225"/>
    <mergeCell ref="E221:F222"/>
    <mergeCell ref="A238:F240"/>
    <mergeCell ref="A241:F241"/>
    <mergeCell ref="A187:F187"/>
    <mergeCell ref="A265:F267"/>
    <mergeCell ref="A268:F268"/>
    <mergeCell ref="A269:F269"/>
    <mergeCell ref="A190:F190"/>
    <mergeCell ref="A194:A198"/>
    <mergeCell ref="B194:B198"/>
    <mergeCell ref="C194:C198"/>
    <mergeCell ref="D194:D198"/>
    <mergeCell ref="E194:F195"/>
    <mergeCell ref="A211:F213"/>
    <mergeCell ref="A215:F215"/>
    <mergeCell ref="A214:F214"/>
    <mergeCell ref="A217:F217"/>
    <mergeCell ref="A221:A225"/>
    <mergeCell ref="B221:B225"/>
    <mergeCell ref="C221:C225"/>
    <mergeCell ref="A242:F242"/>
    <mergeCell ref="A244:F244"/>
    <mergeCell ref="A248:A252"/>
    <mergeCell ref="B248:B252"/>
    <mergeCell ref="C248:C252"/>
    <mergeCell ref="D248:D252"/>
    <mergeCell ref="E248:F249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入力</vt:lpstr>
      <vt:lpstr>印刷シート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小室匡史_作成_体力形態測定記入用紙</dc:title>
  <dc:subject>小室匡史_作成_体力形態測定記入用紙</dc:subject>
  <dc:creator>Komuro Consulting Group 小室匡史</dc:creator>
  <dc:description>Copyright © Komuro Consulting Group 許可無き無断使用を禁ず．問い合わせ先：コムロコンサルティンググループ CEO 小室匡史</dc:description>
  <cp:lastModifiedBy>小室</cp:lastModifiedBy>
  <cp:lastPrinted>2018-09-01T09:22:26Z</cp:lastPrinted>
  <dcterms:created xsi:type="dcterms:W3CDTF">2018-02-06T00:44:36Z</dcterms:created>
  <dcterms:modified xsi:type="dcterms:W3CDTF">2018-09-05T09:16:24Z</dcterms:modified>
</cp:coreProperties>
</file>