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エラーチェック" sheetId="25" r:id="rId2"/>
    <sheet name="表示変換" sheetId="18" r:id="rId3"/>
    <sheet name="全体項目一覧_30" sheetId="21" r:id="rId4"/>
    <sheet name="特定項目一覧_30" sheetId="17" r:id="rId5"/>
    <sheet name="個人_30" sheetId="10" r:id="rId6"/>
    <sheet name="全体項目一覧_60" sheetId="20" r:id="rId7"/>
    <sheet name="特定項目一覧_60" sheetId="22" r:id="rId8"/>
    <sheet name="個人_60" sheetId="23" r:id="rId9"/>
    <sheet name="得点表_男子" sheetId="15" r:id="rId10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5" i="2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AN65" i="21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64"/>
  <c r="AN95" i="20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94"/>
  <c r="BG7" i="22"/>
  <c r="BG8"/>
  <c r="BG9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"/>
  <c r="BP3"/>
  <c r="BN3"/>
  <c r="BL3"/>
  <c r="BJ3"/>
  <c r="BH3"/>
  <c r="BF3"/>
  <c r="BD3"/>
  <c r="BB3"/>
  <c r="U3"/>
  <c r="S3"/>
  <c r="Q3"/>
  <c r="O3"/>
  <c r="M3"/>
  <c r="K3"/>
  <c r="I3"/>
  <c r="G3"/>
  <c r="BP3" i="17"/>
  <c r="BP5"/>
  <c r="BN3"/>
  <c r="BN5"/>
  <c r="BL3"/>
  <c r="BL5"/>
  <c r="BJ3"/>
  <c r="BJ5"/>
  <c r="BH3"/>
  <c r="BH5"/>
  <c r="BF3"/>
  <c r="BF5"/>
  <c r="BD3"/>
  <c r="BD5"/>
  <c r="BB3"/>
  <c r="BB5"/>
  <c r="U3"/>
  <c r="U5"/>
  <c r="S3"/>
  <c r="S5"/>
  <c r="Q3"/>
  <c r="Q5"/>
  <c r="O3"/>
  <c r="O5"/>
  <c r="M3"/>
  <c r="M5"/>
  <c r="K3"/>
  <c r="K5"/>
  <c r="I3"/>
  <c r="I5"/>
  <c r="G3"/>
  <c r="G5"/>
  <c r="N65" i="21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N95" i="20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N157" s="1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N97" i="21"/>
  <c r="N96"/>
  <c r="O47"/>
  <c r="O46"/>
  <c r="N156" i="20"/>
  <c r="O77"/>
  <c r="O76"/>
  <c r="V65" i="22"/>
  <c r="T65"/>
  <c r="R65"/>
  <c r="P65"/>
  <c r="N65"/>
  <c r="L65"/>
  <c r="J65"/>
  <c r="H65"/>
  <c r="V64"/>
  <c r="T64"/>
  <c r="R64"/>
  <c r="P64"/>
  <c r="N64"/>
  <c r="L64"/>
  <c r="J64"/>
  <c r="H64"/>
  <c r="V63"/>
  <c r="T63"/>
  <c r="R63"/>
  <c r="P63"/>
  <c r="N63"/>
  <c r="L63"/>
  <c r="J63"/>
  <c r="H63"/>
  <c r="V62"/>
  <c r="T62"/>
  <c r="R62"/>
  <c r="P62"/>
  <c r="N62"/>
  <c r="L62"/>
  <c r="J62"/>
  <c r="H62"/>
  <c r="V61"/>
  <c r="T61"/>
  <c r="R61"/>
  <c r="P61"/>
  <c r="N61"/>
  <c r="L61"/>
  <c r="J61"/>
  <c r="H61"/>
  <c r="V60"/>
  <c r="T60"/>
  <c r="R60"/>
  <c r="P60"/>
  <c r="N60"/>
  <c r="L60"/>
  <c r="J60"/>
  <c r="H60"/>
  <c r="V59"/>
  <c r="T59"/>
  <c r="R59"/>
  <c r="P59"/>
  <c r="N59"/>
  <c r="L59"/>
  <c r="J59"/>
  <c r="H59"/>
  <c r="V58"/>
  <c r="T58"/>
  <c r="R58"/>
  <c r="P58"/>
  <c r="N58"/>
  <c r="L58"/>
  <c r="J58"/>
  <c r="H58"/>
  <c r="V57"/>
  <c r="T57"/>
  <c r="R57"/>
  <c r="P57"/>
  <c r="N57"/>
  <c r="L57"/>
  <c r="J57"/>
  <c r="H57"/>
  <c r="V56"/>
  <c r="T56"/>
  <c r="R56"/>
  <c r="P56"/>
  <c r="N56"/>
  <c r="L56"/>
  <c r="J56"/>
  <c r="H56"/>
  <c r="V55"/>
  <c r="T55"/>
  <c r="R55"/>
  <c r="P55"/>
  <c r="N55"/>
  <c r="L55"/>
  <c r="J55"/>
  <c r="H55"/>
  <c r="V54"/>
  <c r="T54"/>
  <c r="R54"/>
  <c r="P54"/>
  <c r="N54"/>
  <c r="L54"/>
  <c r="J54"/>
  <c r="H54"/>
  <c r="V53"/>
  <c r="T53"/>
  <c r="R53"/>
  <c r="P53"/>
  <c r="N53"/>
  <c r="L53"/>
  <c r="J53"/>
  <c r="H53"/>
  <c r="V52"/>
  <c r="T52"/>
  <c r="R52"/>
  <c r="P52"/>
  <c r="N52"/>
  <c r="L52"/>
  <c r="J52"/>
  <c r="H52"/>
  <c r="V51"/>
  <c r="T51"/>
  <c r="R51"/>
  <c r="P51"/>
  <c r="N51"/>
  <c r="L51"/>
  <c r="J51"/>
  <c r="H51"/>
  <c r="V50"/>
  <c r="T50"/>
  <c r="R50"/>
  <c r="P50"/>
  <c r="N50"/>
  <c r="L50"/>
  <c r="J50"/>
  <c r="H50"/>
  <c r="V49"/>
  <c r="T49"/>
  <c r="R49"/>
  <c r="P49"/>
  <c r="N49"/>
  <c r="L49"/>
  <c r="J49"/>
  <c r="H49"/>
  <c r="V48"/>
  <c r="T48"/>
  <c r="R48"/>
  <c r="P48"/>
  <c r="N48"/>
  <c r="L48"/>
  <c r="J48"/>
  <c r="H48"/>
  <c r="V47"/>
  <c r="T47"/>
  <c r="R47"/>
  <c r="P47"/>
  <c r="N47"/>
  <c r="L47"/>
  <c r="J47"/>
  <c r="H47"/>
  <c r="V46"/>
  <c r="T46"/>
  <c r="R46"/>
  <c r="P46"/>
  <c r="N46"/>
  <c r="L46"/>
  <c r="J46"/>
  <c r="H46"/>
  <c r="V45"/>
  <c r="T45"/>
  <c r="R45"/>
  <c r="P45"/>
  <c r="N45"/>
  <c r="L45"/>
  <c r="J45"/>
  <c r="H45"/>
  <c r="V44"/>
  <c r="T44"/>
  <c r="R44"/>
  <c r="P44"/>
  <c r="N44"/>
  <c r="L44"/>
  <c r="J44"/>
  <c r="H44"/>
  <c r="V43"/>
  <c r="T43"/>
  <c r="R43"/>
  <c r="P43"/>
  <c r="N43"/>
  <c r="L43"/>
  <c r="J43"/>
  <c r="H43"/>
  <c r="V42"/>
  <c r="T42"/>
  <c r="R42"/>
  <c r="P42"/>
  <c r="N42"/>
  <c r="L42"/>
  <c r="J42"/>
  <c r="H42"/>
  <c r="V41"/>
  <c r="T41"/>
  <c r="R41"/>
  <c r="P41"/>
  <c r="N41"/>
  <c r="L41"/>
  <c r="J41"/>
  <c r="H41"/>
  <c r="V40"/>
  <c r="T40"/>
  <c r="R40"/>
  <c r="P40"/>
  <c r="N40"/>
  <c r="L40"/>
  <c r="J40"/>
  <c r="H40"/>
  <c r="V39"/>
  <c r="T39"/>
  <c r="R39"/>
  <c r="P39"/>
  <c r="N39"/>
  <c r="L39"/>
  <c r="J39"/>
  <c r="H39"/>
  <c r="V38"/>
  <c r="T38"/>
  <c r="R38"/>
  <c r="P38"/>
  <c r="N38"/>
  <c r="L38"/>
  <c r="J38"/>
  <c r="H38"/>
  <c r="V37"/>
  <c r="T37"/>
  <c r="R37"/>
  <c r="P37"/>
  <c r="N37"/>
  <c r="L37"/>
  <c r="J37"/>
  <c r="H37"/>
  <c r="V36"/>
  <c r="T36"/>
  <c r="R36"/>
  <c r="P36"/>
  <c r="N36"/>
  <c r="L36"/>
  <c r="J36"/>
  <c r="H36"/>
  <c r="V35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V35" i="17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M95" i="20" l="1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M65" i="21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M6"/>
  <c r="L6"/>
  <c r="M2459" i="23"/>
  <c r="M2458"/>
  <c r="M2457"/>
  <c r="M2418"/>
  <c r="M2417"/>
  <c r="M2416"/>
  <c r="M2377"/>
  <c r="M2376"/>
  <c r="M2375"/>
  <c r="M2336"/>
  <c r="M2335"/>
  <c r="M2334"/>
  <c r="M2295"/>
  <c r="M2294"/>
  <c r="M2293"/>
  <c r="M2254"/>
  <c r="M2253"/>
  <c r="M2252"/>
  <c r="M2213"/>
  <c r="M2212"/>
  <c r="M2211"/>
  <c r="M2172"/>
  <c r="M2171"/>
  <c r="M2170"/>
  <c r="M2131"/>
  <c r="M2130"/>
  <c r="M2129"/>
  <c r="M2090"/>
  <c r="M2089"/>
  <c r="M2088"/>
  <c r="M2049"/>
  <c r="M2048"/>
  <c r="M2047"/>
  <c r="M2008"/>
  <c r="M2007"/>
  <c r="M2006"/>
  <c r="M1967"/>
  <c r="M1966"/>
  <c r="M1965"/>
  <c r="M1926"/>
  <c r="M1925"/>
  <c r="M1924"/>
  <c r="M1885"/>
  <c r="M1884"/>
  <c r="M1883"/>
  <c r="M1844"/>
  <c r="M1843"/>
  <c r="M1842"/>
  <c r="M1803"/>
  <c r="M1802"/>
  <c r="M1801"/>
  <c r="M1762"/>
  <c r="M1761"/>
  <c r="M1760"/>
  <c r="M1721"/>
  <c r="M1720"/>
  <c r="M1719"/>
  <c r="M1680"/>
  <c r="M1679"/>
  <c r="M1678"/>
  <c r="M1639"/>
  <c r="M1638"/>
  <c r="M1637"/>
  <c r="M1598"/>
  <c r="M1597"/>
  <c r="M1596"/>
  <c r="M1557"/>
  <c r="M1556"/>
  <c r="M1555"/>
  <c r="M1516"/>
  <c r="M1515"/>
  <c r="M1514"/>
  <c r="M1475"/>
  <c r="M1474"/>
  <c r="M1473"/>
  <c r="M1434"/>
  <c r="M1433"/>
  <c r="M1432"/>
  <c r="M1393"/>
  <c r="M1392"/>
  <c r="M1391"/>
  <c r="M1352"/>
  <c r="M1351"/>
  <c r="M1350"/>
  <c r="M1311"/>
  <c r="M1310"/>
  <c r="M1309"/>
  <c r="M1270"/>
  <c r="M1269"/>
  <c r="M1268"/>
  <c r="M1229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M1229" i="10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I6" i="18"/>
  <c r="K11"/>
  <c r="AK11" i="17" s="1"/>
  <c r="BA11" s="1"/>
  <c r="K12" i="18"/>
  <c r="AK12" i="22" s="1"/>
  <c r="BA12" s="1"/>
  <c r="K13" i="18"/>
  <c r="AK13" i="17" s="1"/>
  <c r="BA13" s="1"/>
  <c r="K14" i="18"/>
  <c r="AK14" i="22" s="1"/>
  <c r="BA14" s="1"/>
  <c r="K15" i="18"/>
  <c r="AK15" i="17" s="1"/>
  <c r="BA15" s="1"/>
  <c r="K16" i="18"/>
  <c r="AK16" i="22" s="1"/>
  <c r="BA16" s="1"/>
  <c r="K17" i="18"/>
  <c r="AK17" i="17" s="1"/>
  <c r="BA17" s="1"/>
  <c r="K18" i="18"/>
  <c r="AK18" i="22" s="1"/>
  <c r="BA18" s="1"/>
  <c r="K19" i="18"/>
  <c r="AK19" i="17" s="1"/>
  <c r="BA19" s="1"/>
  <c r="K20" i="18"/>
  <c r="AK20" i="22" s="1"/>
  <c r="BA20" s="1"/>
  <c r="K21" i="18"/>
  <c r="AK21" i="17" s="1"/>
  <c r="BA21" s="1"/>
  <c r="K22" i="18"/>
  <c r="AK22" i="22" s="1"/>
  <c r="BA22" s="1"/>
  <c r="K23" i="18"/>
  <c r="AK23" i="17" s="1"/>
  <c r="BA23" s="1"/>
  <c r="K24" i="18"/>
  <c r="AK24" i="22" s="1"/>
  <c r="BA24" s="1"/>
  <c r="K25" i="18"/>
  <c r="AK25" i="17" s="1"/>
  <c r="BA25" s="1"/>
  <c r="K26" i="18"/>
  <c r="AK26" i="22" s="1"/>
  <c r="BA26" s="1"/>
  <c r="K27" i="18"/>
  <c r="AK27" i="17" s="1"/>
  <c r="BA27" s="1"/>
  <c r="K28" i="18"/>
  <c r="AK28" i="22" s="1"/>
  <c r="BA28" s="1"/>
  <c r="K29" i="18"/>
  <c r="AK29" i="17" s="1"/>
  <c r="BA29" s="1"/>
  <c r="K30" i="18"/>
  <c r="AK30" i="22" s="1"/>
  <c r="BA30" s="1"/>
  <c r="K31" i="18"/>
  <c r="AK31" i="17" s="1"/>
  <c r="BA31" s="1"/>
  <c r="K32" i="18"/>
  <c r="AK32" i="22" s="1"/>
  <c r="BA32" s="1"/>
  <c r="K33" i="18"/>
  <c r="AK33" i="17" s="1"/>
  <c r="BA33" s="1"/>
  <c r="K34" i="18"/>
  <c r="AK34" i="22" s="1"/>
  <c r="BA34" s="1"/>
  <c r="K35" i="18"/>
  <c r="AK35" i="17" s="1"/>
  <c r="BA35" s="1"/>
  <c r="K36" i="18"/>
  <c r="AK36" i="22" s="1"/>
  <c r="BA36" s="1"/>
  <c r="K37" i="18"/>
  <c r="AK37" i="22" s="1"/>
  <c r="BA37" s="1"/>
  <c r="K38" i="18"/>
  <c r="AK38" i="22" s="1"/>
  <c r="BA38" s="1"/>
  <c r="K39" i="18"/>
  <c r="AK39" i="22" s="1"/>
  <c r="BA39" s="1"/>
  <c r="K40" i="18"/>
  <c r="AK40" i="22" s="1"/>
  <c r="BA40" s="1"/>
  <c r="K41" i="18"/>
  <c r="AK41" i="22" s="1"/>
  <c r="BA41" s="1"/>
  <c r="K42" i="18"/>
  <c r="AK42" i="22" s="1"/>
  <c r="BA42" s="1"/>
  <c r="K43" i="18"/>
  <c r="AK43" i="22" s="1"/>
  <c r="BA43" s="1"/>
  <c r="K44" i="18"/>
  <c r="AK44" i="22" s="1"/>
  <c r="BA44" s="1"/>
  <c r="K45" i="18"/>
  <c r="AK45" i="22" s="1"/>
  <c r="BA45" s="1"/>
  <c r="K46" i="18"/>
  <c r="AK46" i="22" s="1"/>
  <c r="BA46" s="1"/>
  <c r="K47" i="18"/>
  <c r="AK47" i="22" s="1"/>
  <c r="BA47" s="1"/>
  <c r="K48" i="18"/>
  <c r="AK48" i="22" s="1"/>
  <c r="BA48" s="1"/>
  <c r="K49" i="18"/>
  <c r="AK49" i="22" s="1"/>
  <c r="BA49" s="1"/>
  <c r="K50" i="18"/>
  <c r="AK50" i="22" s="1"/>
  <c r="BA50" s="1"/>
  <c r="K51" i="18"/>
  <c r="AK51" i="22" s="1"/>
  <c r="BA51" s="1"/>
  <c r="K52" i="18"/>
  <c r="AK52" i="22" s="1"/>
  <c r="BA52" s="1"/>
  <c r="K53" i="18"/>
  <c r="AK53" i="22" s="1"/>
  <c r="BA53" s="1"/>
  <c r="K54" i="18"/>
  <c r="AK54" i="22" s="1"/>
  <c r="BA54" s="1"/>
  <c r="K55" i="18"/>
  <c r="AK55" i="22" s="1"/>
  <c r="BA55" s="1"/>
  <c r="K56" i="18"/>
  <c r="AK56" i="22" s="1"/>
  <c r="BA56" s="1"/>
  <c r="K57" i="18"/>
  <c r="AK57" i="22" s="1"/>
  <c r="BA57" s="1"/>
  <c r="K58" i="18"/>
  <c r="AK58" i="22" s="1"/>
  <c r="BA58" s="1"/>
  <c r="K59" i="18"/>
  <c r="AK59" i="22" s="1"/>
  <c r="BA59" s="1"/>
  <c r="K60" i="18"/>
  <c r="AK60" i="22" s="1"/>
  <c r="BA60" s="1"/>
  <c r="K61" i="18"/>
  <c r="AK61" i="22" s="1"/>
  <c r="BA61" s="1"/>
  <c r="K62" i="18"/>
  <c r="AK62" i="22" s="1"/>
  <c r="BA62" s="1"/>
  <c r="K63" i="18"/>
  <c r="AK63" i="22" s="1"/>
  <c r="BA63" s="1"/>
  <c r="K64" i="18"/>
  <c r="AK64" i="22" s="1"/>
  <c r="BA64" s="1"/>
  <c r="K65" i="18"/>
  <c r="AK65" i="22" s="1"/>
  <c r="BA65" s="1"/>
  <c r="K7" i="18"/>
  <c r="AK7" i="17" s="1"/>
  <c r="BA7" s="1"/>
  <c r="K8" i="18"/>
  <c r="AK8" i="22" s="1"/>
  <c r="BA8" s="1"/>
  <c r="K9" i="18"/>
  <c r="AK9" i="17" s="1"/>
  <c r="BA9" s="1"/>
  <c r="K10" i="18"/>
  <c r="AK10" i="22" s="1"/>
  <c r="BA10" s="1"/>
  <c r="K6" i="18"/>
  <c r="AK6" i="22" s="1"/>
  <c r="BA6" s="1"/>
  <c r="AK6" i="17" l="1"/>
  <c r="BA6" s="1"/>
  <c r="AK34"/>
  <c r="BA34" s="1"/>
  <c r="AK32"/>
  <c r="BA32" s="1"/>
  <c r="AK30"/>
  <c r="BA30" s="1"/>
  <c r="AK28"/>
  <c r="BA28" s="1"/>
  <c r="AK26"/>
  <c r="BA26" s="1"/>
  <c r="AK24"/>
  <c r="BA24" s="1"/>
  <c r="AK22"/>
  <c r="BA22" s="1"/>
  <c r="AK20"/>
  <c r="BA20" s="1"/>
  <c r="AK18"/>
  <c r="BA18" s="1"/>
  <c r="AK16"/>
  <c r="BA16" s="1"/>
  <c r="AK14"/>
  <c r="BA14" s="1"/>
  <c r="AK12"/>
  <c r="BA12" s="1"/>
  <c r="AK10"/>
  <c r="BA10" s="1"/>
  <c r="AK8"/>
  <c r="BA8" s="1"/>
  <c r="AK35" i="22"/>
  <c r="BA35" s="1"/>
  <c r="AK33"/>
  <c r="BA33" s="1"/>
  <c r="AK31"/>
  <c r="BA31" s="1"/>
  <c r="AK29"/>
  <c r="BA29" s="1"/>
  <c r="AK27"/>
  <c r="BA27" s="1"/>
  <c r="AK25"/>
  <c r="BA25" s="1"/>
  <c r="AK23"/>
  <c r="BA23" s="1"/>
  <c r="AK21"/>
  <c r="BA21" s="1"/>
  <c r="AK19"/>
  <c r="BA19" s="1"/>
  <c r="AK17"/>
  <c r="BA17" s="1"/>
  <c r="AK15"/>
  <c r="BA15" s="1"/>
  <c r="AK13"/>
  <c r="BA13" s="1"/>
  <c r="AK11"/>
  <c r="BA11" s="1"/>
  <c r="AK9"/>
  <c r="BA9" s="1"/>
  <c r="AK7"/>
  <c r="BA7" s="1"/>
  <c r="AD64" i="21"/>
  <c r="AX15" i="2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X14"/>
  <c r="AW14"/>
  <c r="AV14"/>
  <c r="AU14"/>
  <c r="AT14"/>
  <c r="AS14"/>
  <c r="AR14"/>
  <c r="AQ14"/>
  <c r="AP14"/>
  <c r="AO14"/>
  <c r="AN14"/>
  <c r="AM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68"/>
  <c r="Z69"/>
  <c r="Z70"/>
  <c r="Z71"/>
  <c r="Z72"/>
  <c r="Z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AL14"/>
  <c r="AK14"/>
  <c r="AJ14"/>
  <c r="AI14"/>
  <c r="AH14"/>
  <c r="AG14"/>
  <c r="AF14"/>
  <c r="AE14"/>
  <c r="AD14"/>
  <c r="AC14"/>
  <c r="AB14"/>
  <c r="AA14"/>
  <c r="Z14"/>
  <c r="Y14"/>
  <c r="X14"/>
  <c r="W14"/>
  <c r="W77" l="1"/>
  <c r="W75"/>
  <c r="W78"/>
  <c r="W76"/>
  <c r="W74"/>
  <c r="W79" s="1"/>
  <c r="AI77"/>
  <c r="AI75"/>
  <c r="AI78"/>
  <c r="AI76"/>
  <c r="AI74"/>
  <c r="AI79" s="1"/>
  <c r="AK77"/>
  <c r="AK75"/>
  <c r="AK78"/>
  <c r="AK76"/>
  <c r="AK74"/>
  <c r="AK79" s="1"/>
  <c r="AM77"/>
  <c r="AM75"/>
  <c r="AM78"/>
  <c r="AM76"/>
  <c r="AM74"/>
  <c r="AM79" s="1"/>
  <c r="AO77"/>
  <c r="AO75"/>
  <c r="AO78"/>
  <c r="AO76"/>
  <c r="AO74"/>
  <c r="AO79" s="1"/>
  <c r="AQ77"/>
  <c r="AQ75"/>
  <c r="AQ78"/>
  <c r="AQ76"/>
  <c r="AQ74"/>
  <c r="AQ79" s="1"/>
  <c r="AS77"/>
  <c r="AS75"/>
  <c r="AS78"/>
  <c r="AS76"/>
  <c r="AS74"/>
  <c r="AS79" s="1"/>
  <c r="AU77"/>
  <c r="AU75"/>
  <c r="AU78"/>
  <c r="AU76"/>
  <c r="AU74"/>
  <c r="AW77"/>
  <c r="AW75"/>
  <c r="AW78"/>
  <c r="AW76"/>
  <c r="AW74"/>
  <c r="AW79" s="1"/>
  <c r="X78"/>
  <c r="X76"/>
  <c r="X74"/>
  <c r="X77"/>
  <c r="X75"/>
  <c r="AJ78"/>
  <c r="AJ76"/>
  <c r="AJ74"/>
  <c r="AJ77"/>
  <c r="AJ75"/>
  <c r="AL78"/>
  <c r="AL76"/>
  <c r="AL74"/>
  <c r="AL77"/>
  <c r="AL75"/>
  <c r="AN78"/>
  <c r="AN76"/>
  <c r="AN74"/>
  <c r="AN77"/>
  <c r="AN75"/>
  <c r="AP78"/>
  <c r="AP76"/>
  <c r="AP74"/>
  <c r="AP77"/>
  <c r="AP75"/>
  <c r="AR78"/>
  <c r="AR76"/>
  <c r="AR74"/>
  <c r="AR77"/>
  <c r="AR75"/>
  <c r="AT78"/>
  <c r="AT76"/>
  <c r="AT74"/>
  <c r="AT77"/>
  <c r="AT75"/>
  <c r="AV78"/>
  <c r="AV76"/>
  <c r="AV74"/>
  <c r="AV77"/>
  <c r="AV75"/>
  <c r="AX78"/>
  <c r="AX76"/>
  <c r="AX74"/>
  <c r="AX77"/>
  <c r="AX75"/>
  <c r="AB77"/>
  <c r="AB75"/>
  <c r="AB78"/>
  <c r="AB76"/>
  <c r="AB74"/>
  <c r="AB79" s="1"/>
  <c r="AH77"/>
  <c r="AH75"/>
  <c r="AH78"/>
  <c r="AH76"/>
  <c r="AH74"/>
  <c r="Y78"/>
  <c r="Y76"/>
  <c r="Y74"/>
  <c r="Y77"/>
  <c r="Y75"/>
  <c r="AE78"/>
  <c r="AE76"/>
  <c r="AE74"/>
  <c r="AE77"/>
  <c r="AE75"/>
  <c r="O77"/>
  <c r="O76"/>
  <c r="O78"/>
  <c r="O75"/>
  <c r="O74"/>
  <c r="O79" s="1"/>
  <c r="AC77"/>
  <c r="AC75"/>
  <c r="AC78"/>
  <c r="AC76"/>
  <c r="AC74"/>
  <c r="AG77"/>
  <c r="AG75"/>
  <c r="AG78"/>
  <c r="AG76"/>
  <c r="AG74"/>
  <c r="AA77"/>
  <c r="AA75"/>
  <c r="AA78"/>
  <c r="AA76"/>
  <c r="AA74"/>
  <c r="Z78"/>
  <c r="Z76"/>
  <c r="Z74"/>
  <c r="Z77"/>
  <c r="Z75"/>
  <c r="AD78"/>
  <c r="AD76"/>
  <c r="AD74"/>
  <c r="AD77"/>
  <c r="AD75"/>
  <c r="AF78"/>
  <c r="AF76"/>
  <c r="AF74"/>
  <c r="AF77"/>
  <c r="AF75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T14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R14"/>
  <c r="Q14"/>
  <c r="P14"/>
  <c r="N14"/>
  <c r="M14"/>
  <c r="L14"/>
  <c r="K14"/>
  <c r="K76" l="1"/>
  <c r="K77"/>
  <c r="K75"/>
  <c r="K78"/>
  <c r="K74"/>
  <c r="K79" s="1"/>
  <c r="AV79"/>
  <c r="AR79"/>
  <c r="AN79"/>
  <c r="AJ79"/>
  <c r="M77"/>
  <c r="M75"/>
  <c r="M78"/>
  <c r="M76"/>
  <c r="M74"/>
  <c r="M79" s="1"/>
  <c r="L78"/>
  <c r="L76"/>
  <c r="L74"/>
  <c r="L77"/>
  <c r="L75"/>
  <c r="N78"/>
  <c r="N76"/>
  <c r="N74"/>
  <c r="N77"/>
  <c r="N75"/>
  <c r="AX79"/>
  <c r="AT79"/>
  <c r="AP79"/>
  <c r="AL79"/>
  <c r="X79"/>
  <c r="AU79"/>
  <c r="AA79"/>
  <c r="AC79"/>
  <c r="T77"/>
  <c r="T76"/>
  <c r="T78"/>
  <c r="T75"/>
  <c r="T74"/>
  <c r="T79" s="1"/>
  <c r="U78"/>
  <c r="U76"/>
  <c r="U77"/>
  <c r="U75"/>
  <c r="U74"/>
  <c r="V77"/>
  <c r="V75"/>
  <c r="V78"/>
  <c r="V76"/>
  <c r="V74"/>
  <c r="S78"/>
  <c r="S76"/>
  <c r="S74"/>
  <c r="S77"/>
  <c r="S75"/>
  <c r="Y79"/>
  <c r="AE79"/>
  <c r="AH79"/>
  <c r="R77"/>
  <c r="R75"/>
  <c r="R78"/>
  <c r="R76"/>
  <c r="R74"/>
  <c r="Q78"/>
  <c r="Q76"/>
  <c r="Q74"/>
  <c r="Q77"/>
  <c r="Q75"/>
  <c r="P78"/>
  <c r="P76"/>
  <c r="P77"/>
  <c r="P75"/>
  <c r="P74"/>
  <c r="P79" s="1"/>
  <c r="AD79"/>
  <c r="AF79"/>
  <c r="Z79"/>
  <c r="AG79"/>
  <c r="J73"/>
  <c r="I73"/>
  <c r="H73"/>
  <c r="G73"/>
  <c r="F73"/>
  <c r="D73"/>
  <c r="E73" s="1"/>
  <c r="C73"/>
  <c r="B73"/>
  <c r="J72"/>
  <c r="I72"/>
  <c r="H72"/>
  <c r="G72"/>
  <c r="F72"/>
  <c r="D72"/>
  <c r="E72" s="1"/>
  <c r="C72"/>
  <c r="B72"/>
  <c r="J71"/>
  <c r="I71"/>
  <c r="H71"/>
  <c r="G71"/>
  <c r="F71"/>
  <c r="D71"/>
  <c r="E71" s="1"/>
  <c r="C71"/>
  <c r="B71"/>
  <c r="J70"/>
  <c r="I70"/>
  <c r="H70"/>
  <c r="G70"/>
  <c r="F70"/>
  <c r="D70"/>
  <c r="E70" s="1"/>
  <c r="C70"/>
  <c r="B70"/>
  <c r="J69"/>
  <c r="I69"/>
  <c r="H69"/>
  <c r="G69"/>
  <c r="F69"/>
  <c r="D69"/>
  <c r="E69" s="1"/>
  <c r="C69"/>
  <c r="B69"/>
  <c r="J68"/>
  <c r="I68"/>
  <c r="H68"/>
  <c r="G68"/>
  <c r="F68"/>
  <c r="D68"/>
  <c r="E68" s="1"/>
  <c r="C68"/>
  <c r="B68"/>
  <c r="J67"/>
  <c r="I67"/>
  <c r="H67"/>
  <c r="G67"/>
  <c r="F67"/>
  <c r="D67"/>
  <c r="E67" s="1"/>
  <c r="C67"/>
  <c r="B67"/>
  <c r="J66"/>
  <c r="I66"/>
  <c r="H66"/>
  <c r="G66"/>
  <c r="F66"/>
  <c r="D66"/>
  <c r="E66" s="1"/>
  <c r="C66"/>
  <c r="B66"/>
  <c r="J65"/>
  <c r="I65"/>
  <c r="H65"/>
  <c r="G65"/>
  <c r="F65"/>
  <c r="D65"/>
  <c r="E65" s="1"/>
  <c r="C65"/>
  <c r="B65"/>
  <c r="J64"/>
  <c r="I64"/>
  <c r="H64"/>
  <c r="G64"/>
  <c r="F64"/>
  <c r="D64"/>
  <c r="E64" s="1"/>
  <c r="C64"/>
  <c r="B64"/>
  <c r="J63"/>
  <c r="I63"/>
  <c r="H63"/>
  <c r="G63"/>
  <c r="F63"/>
  <c r="D63"/>
  <c r="E63" s="1"/>
  <c r="C63"/>
  <c r="B63"/>
  <c r="J62"/>
  <c r="I62"/>
  <c r="H62"/>
  <c r="G62"/>
  <c r="F62"/>
  <c r="D62"/>
  <c r="E62" s="1"/>
  <c r="C62"/>
  <c r="B62"/>
  <c r="J61"/>
  <c r="I61"/>
  <c r="H61"/>
  <c r="G61"/>
  <c r="F61"/>
  <c r="D61"/>
  <c r="E61" s="1"/>
  <c r="C61"/>
  <c r="B61"/>
  <c r="J60"/>
  <c r="I60"/>
  <c r="H60"/>
  <c r="G60"/>
  <c r="F60"/>
  <c r="D60"/>
  <c r="E60" s="1"/>
  <c r="C60"/>
  <c r="B60"/>
  <c r="J59"/>
  <c r="I59"/>
  <c r="H59"/>
  <c r="G59"/>
  <c r="F59"/>
  <c r="D59"/>
  <c r="E59" s="1"/>
  <c r="C59"/>
  <c r="B59"/>
  <c r="J58"/>
  <c r="I58"/>
  <c r="H58"/>
  <c r="G58"/>
  <c r="F58"/>
  <c r="D58"/>
  <c r="E58" s="1"/>
  <c r="C58"/>
  <c r="B58"/>
  <c r="J57"/>
  <c r="I57"/>
  <c r="H57"/>
  <c r="G57"/>
  <c r="F57"/>
  <c r="D57"/>
  <c r="E57" s="1"/>
  <c r="C57"/>
  <c r="B57"/>
  <c r="J56"/>
  <c r="I56"/>
  <c r="H56"/>
  <c r="G56"/>
  <c r="F56"/>
  <c r="D56"/>
  <c r="E56" s="1"/>
  <c r="C56"/>
  <c r="B56"/>
  <c r="J55"/>
  <c r="I55"/>
  <c r="H55"/>
  <c r="G55"/>
  <c r="F55"/>
  <c r="D55"/>
  <c r="E55" s="1"/>
  <c r="C55"/>
  <c r="B55"/>
  <c r="J54"/>
  <c r="I54"/>
  <c r="H54"/>
  <c r="G54"/>
  <c r="F54"/>
  <c r="D54"/>
  <c r="E54" s="1"/>
  <c r="C54"/>
  <c r="B54"/>
  <c r="J53"/>
  <c r="I53"/>
  <c r="H53"/>
  <c r="G53"/>
  <c r="F53"/>
  <c r="D53"/>
  <c r="E53" s="1"/>
  <c r="C53"/>
  <c r="B53"/>
  <c r="J52"/>
  <c r="I52"/>
  <c r="H52"/>
  <c r="G52"/>
  <c r="F52"/>
  <c r="D52"/>
  <c r="E52" s="1"/>
  <c r="C52"/>
  <c r="B52"/>
  <c r="J51"/>
  <c r="I51"/>
  <c r="H51"/>
  <c r="G51"/>
  <c r="F51"/>
  <c r="D51"/>
  <c r="E51" s="1"/>
  <c r="C51"/>
  <c r="B51"/>
  <c r="J50"/>
  <c r="I50"/>
  <c r="H50"/>
  <c r="G50"/>
  <c r="F50"/>
  <c r="D50"/>
  <c r="E50" s="1"/>
  <c r="C50"/>
  <c r="B50"/>
  <c r="J49"/>
  <c r="I49"/>
  <c r="H49"/>
  <c r="G49"/>
  <c r="F49"/>
  <c r="D49"/>
  <c r="E49" s="1"/>
  <c r="C49"/>
  <c r="B49"/>
  <c r="J48"/>
  <c r="I48"/>
  <c r="H48"/>
  <c r="G48"/>
  <c r="F48"/>
  <c r="D48"/>
  <c r="E48" s="1"/>
  <c r="C48"/>
  <c r="B48"/>
  <c r="J47"/>
  <c r="I47"/>
  <c r="H47"/>
  <c r="G47"/>
  <c r="F47"/>
  <c r="D47"/>
  <c r="E47" s="1"/>
  <c r="C47"/>
  <c r="B47"/>
  <c r="J46"/>
  <c r="I46"/>
  <c r="H46"/>
  <c r="G46"/>
  <c r="F46"/>
  <c r="D46"/>
  <c r="E46" s="1"/>
  <c r="C46"/>
  <c r="B46"/>
  <c r="J45"/>
  <c r="I45"/>
  <c r="H45"/>
  <c r="G45"/>
  <c r="F45"/>
  <c r="D45"/>
  <c r="E45" s="1"/>
  <c r="C45"/>
  <c r="B45"/>
  <c r="J44"/>
  <c r="I44"/>
  <c r="H44"/>
  <c r="G44"/>
  <c r="F44"/>
  <c r="D44"/>
  <c r="E44" s="1"/>
  <c r="C44"/>
  <c r="B44"/>
  <c r="J43"/>
  <c r="I43"/>
  <c r="H43"/>
  <c r="G43"/>
  <c r="F43"/>
  <c r="D43"/>
  <c r="E43" s="1"/>
  <c r="C43"/>
  <c r="B43"/>
  <c r="J42"/>
  <c r="I42"/>
  <c r="H42"/>
  <c r="G42"/>
  <c r="F42"/>
  <c r="D42"/>
  <c r="E42" s="1"/>
  <c r="C42"/>
  <c r="B42"/>
  <c r="J41"/>
  <c r="I41"/>
  <c r="H41"/>
  <c r="G41"/>
  <c r="F41"/>
  <c r="D41"/>
  <c r="E41" s="1"/>
  <c r="C41"/>
  <c r="B41"/>
  <c r="J40"/>
  <c r="I40"/>
  <c r="H40"/>
  <c r="G40"/>
  <c r="F40"/>
  <c r="D40"/>
  <c r="E40" s="1"/>
  <c r="C40"/>
  <c r="B40"/>
  <c r="J39"/>
  <c r="I39"/>
  <c r="H39"/>
  <c r="G39"/>
  <c r="F39"/>
  <c r="D39"/>
  <c r="E39" s="1"/>
  <c r="C39"/>
  <c r="B39"/>
  <c r="J38"/>
  <c r="I38"/>
  <c r="H38"/>
  <c r="G38"/>
  <c r="F38"/>
  <c r="D38"/>
  <c r="E38" s="1"/>
  <c r="C38"/>
  <c r="B38"/>
  <c r="J37"/>
  <c r="I37"/>
  <c r="H37"/>
  <c r="G37"/>
  <c r="F37"/>
  <c r="D37"/>
  <c r="E37" s="1"/>
  <c r="C37"/>
  <c r="B37"/>
  <c r="J36"/>
  <c r="I36"/>
  <c r="H36"/>
  <c r="G36"/>
  <c r="F36"/>
  <c r="D36"/>
  <c r="E36" s="1"/>
  <c r="C36"/>
  <c r="B36"/>
  <c r="J35"/>
  <c r="I35"/>
  <c r="H35"/>
  <c r="G35"/>
  <c r="F35"/>
  <c r="D35"/>
  <c r="E35" s="1"/>
  <c r="C35"/>
  <c r="B35"/>
  <c r="J34"/>
  <c r="I34"/>
  <c r="H34"/>
  <c r="G34"/>
  <c r="F34"/>
  <c r="D34"/>
  <c r="E34" s="1"/>
  <c r="C34"/>
  <c r="B34"/>
  <c r="J33"/>
  <c r="I33"/>
  <c r="H33"/>
  <c r="G33"/>
  <c r="F33"/>
  <c r="D33"/>
  <c r="E33" s="1"/>
  <c r="C33"/>
  <c r="B33"/>
  <c r="J32"/>
  <c r="I32"/>
  <c r="H32"/>
  <c r="G32"/>
  <c r="F32"/>
  <c r="D32"/>
  <c r="E32" s="1"/>
  <c r="C32"/>
  <c r="B32"/>
  <c r="J31"/>
  <c r="I31"/>
  <c r="H31"/>
  <c r="G31"/>
  <c r="F31"/>
  <c r="D31"/>
  <c r="E31" s="1"/>
  <c r="C31"/>
  <c r="B31"/>
  <c r="J30"/>
  <c r="I30"/>
  <c r="H30"/>
  <c r="G30"/>
  <c r="F30"/>
  <c r="D30"/>
  <c r="E30" s="1"/>
  <c r="C30"/>
  <c r="B30"/>
  <c r="J29"/>
  <c r="I29"/>
  <c r="H29"/>
  <c r="G29"/>
  <c r="F29"/>
  <c r="D29"/>
  <c r="E29" s="1"/>
  <c r="C29"/>
  <c r="B29"/>
  <c r="J28"/>
  <c r="I28"/>
  <c r="H28"/>
  <c r="G28"/>
  <c r="F28"/>
  <c r="D28"/>
  <c r="E28" s="1"/>
  <c r="C28"/>
  <c r="B28"/>
  <c r="J27"/>
  <c r="I27"/>
  <c r="H27"/>
  <c r="G27"/>
  <c r="F27"/>
  <c r="D27"/>
  <c r="E27" s="1"/>
  <c r="C27"/>
  <c r="B27"/>
  <c r="J26"/>
  <c r="I26"/>
  <c r="H26"/>
  <c r="G26"/>
  <c r="F26"/>
  <c r="D26"/>
  <c r="E26" s="1"/>
  <c r="C26"/>
  <c r="B26"/>
  <c r="J25"/>
  <c r="I25"/>
  <c r="H25"/>
  <c r="G25"/>
  <c r="F25"/>
  <c r="D25"/>
  <c r="E25" s="1"/>
  <c r="C25"/>
  <c r="B25"/>
  <c r="J24"/>
  <c r="I24"/>
  <c r="H24"/>
  <c r="G24"/>
  <c r="F24"/>
  <c r="D24"/>
  <c r="E24" s="1"/>
  <c r="C24"/>
  <c r="B24"/>
  <c r="J23"/>
  <c r="I23"/>
  <c r="H23"/>
  <c r="G23"/>
  <c r="F23"/>
  <c r="D23"/>
  <c r="E23" s="1"/>
  <c r="C23"/>
  <c r="B23"/>
  <c r="J22"/>
  <c r="I22"/>
  <c r="H22"/>
  <c r="G22"/>
  <c r="F22"/>
  <c r="D22"/>
  <c r="E22" s="1"/>
  <c r="C22"/>
  <c r="B22"/>
  <c r="J21"/>
  <c r="I21"/>
  <c r="H21"/>
  <c r="G21"/>
  <c r="F21"/>
  <c r="D21"/>
  <c r="E21" s="1"/>
  <c r="C21"/>
  <c r="B21"/>
  <c r="J20"/>
  <c r="I20"/>
  <c r="H20"/>
  <c r="G20"/>
  <c r="F20"/>
  <c r="D20"/>
  <c r="E20" s="1"/>
  <c r="C20"/>
  <c r="B20"/>
  <c r="J19"/>
  <c r="I19"/>
  <c r="H19"/>
  <c r="G19"/>
  <c r="F19"/>
  <c r="D19"/>
  <c r="E19" s="1"/>
  <c r="C19"/>
  <c r="B19"/>
  <c r="J18"/>
  <c r="I18"/>
  <c r="H18"/>
  <c r="G18"/>
  <c r="F18"/>
  <c r="D18"/>
  <c r="E18" s="1"/>
  <c r="C18"/>
  <c r="B18"/>
  <c r="J17"/>
  <c r="I17"/>
  <c r="H17"/>
  <c r="G17"/>
  <c r="F17"/>
  <c r="D17"/>
  <c r="E17" s="1"/>
  <c r="C17"/>
  <c r="B17"/>
  <c r="J16"/>
  <c r="I16"/>
  <c r="H16"/>
  <c r="G16"/>
  <c r="F16"/>
  <c r="D16"/>
  <c r="E16" s="1"/>
  <c r="C16"/>
  <c r="B16"/>
  <c r="J15"/>
  <c r="I15"/>
  <c r="H15"/>
  <c r="G15"/>
  <c r="F15"/>
  <c r="D15"/>
  <c r="E15" s="1"/>
  <c r="C15"/>
  <c r="B15"/>
  <c r="J14"/>
  <c r="I14"/>
  <c r="H14"/>
  <c r="G14"/>
  <c r="F14"/>
  <c r="D14"/>
  <c r="E14" s="1"/>
  <c r="C14"/>
  <c r="B14"/>
  <c r="A14"/>
  <c r="C6"/>
  <c r="A6"/>
  <c r="C5"/>
  <c r="A5"/>
  <c r="C4"/>
  <c r="A4"/>
  <c r="C3"/>
  <c r="A3"/>
  <c r="L79" l="1"/>
  <c r="N79"/>
  <c r="U79"/>
  <c r="S79"/>
  <c r="V79"/>
  <c r="R79"/>
  <c r="Q79"/>
  <c r="O95" i="20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9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14"/>
  <c r="O65" i="21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6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14"/>
  <c r="A2" i="18"/>
  <c r="Z2" i="22" s="1"/>
  <c r="Z2" i="17" l="1"/>
  <c r="A2" i="22"/>
  <c r="AU2"/>
  <c r="A2" i="17"/>
  <c r="AU2"/>
  <c r="A1"/>
  <c r="AH15" i="20" l="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AH15" i="2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14"/>
  <c r="AE14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81"/>
  <c r="P7" i="1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"/>
  <c r="K6" i="17" s="1"/>
  <c r="AB95" i="20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1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64"/>
  <c r="AL6" i="17" l="1"/>
  <c r="AM6" l="1"/>
  <c r="AM6" i="22"/>
  <c r="AM36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1" i="18"/>
  <c r="AG68" i="20"/>
  <c r="AG69"/>
  <c r="AG70"/>
  <c r="AG71"/>
  <c r="AG72"/>
  <c r="AF68"/>
  <c r="AF69"/>
  <c r="AF70"/>
  <c r="AM35" i="22" l="1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 i="22"/>
  <c r="AM21" i="17"/>
  <c r="AM19" i="22"/>
  <c r="AM19" i="17"/>
  <c r="AM17" i="22"/>
  <c r="AM17" i="17"/>
  <c r="AM15" i="22"/>
  <c r="AM15" i="17"/>
  <c r="AM13" i="22"/>
  <c r="AM13" i="17"/>
  <c r="AM11" i="22"/>
  <c r="AM11" i="17"/>
  <c r="AM9" i="22"/>
  <c r="AM9" i="17"/>
  <c r="AM7" i="22"/>
  <c r="AM7" i="17"/>
  <c r="AM34"/>
  <c r="AM34" i="22"/>
  <c r="AM32" i="17"/>
  <c r="AM32" i="22"/>
  <c r="AM30" i="17"/>
  <c r="AM30" i="22"/>
  <c r="AM28" i="17"/>
  <c r="AM28" i="22"/>
  <c r="AM26" i="17"/>
  <c r="AM26" i="22"/>
  <c r="AM24"/>
  <c r="AM24" i="17"/>
  <c r="AM22" i="22"/>
  <c r="AM22" i="17"/>
  <c r="AM20" i="22"/>
  <c r="AM20" i="17"/>
  <c r="AM18" i="22"/>
  <c r="AM18" i="17"/>
  <c r="AM16" i="22"/>
  <c r="AM16" i="17"/>
  <c r="AM14" i="22"/>
  <c r="AM14" i="17"/>
  <c r="AM12" i="22"/>
  <c r="AM12" i="17"/>
  <c r="AM10" i="22"/>
  <c r="AM10" i="17"/>
  <c r="AM8" i="22"/>
  <c r="AM8" i="17"/>
  <c r="M96" i="21"/>
  <c r="O44"/>
  <c r="O79" i="20" l="1"/>
  <c r="O75"/>
  <c r="M94" i="21"/>
  <c r="N98"/>
  <c r="O74" i="20"/>
  <c r="O45" i="21"/>
  <c r="O49"/>
  <c r="M99"/>
  <c r="M95"/>
  <c r="M157" i="20"/>
  <c r="M158"/>
  <c r="M159"/>
  <c r="M155"/>
  <c r="M156"/>
  <c r="M154"/>
  <c r="N99" i="21"/>
  <c r="N95"/>
  <c r="N154" i="20"/>
  <c r="N158"/>
  <c r="N159"/>
  <c r="N155"/>
  <c r="O48" i="21"/>
  <c r="N94"/>
  <c r="M98"/>
  <c r="M97"/>
  <c r="O78" i="20"/>
  <c r="J6" i="18"/>
  <c r="A87" i="20" l="1"/>
  <c r="A86"/>
  <c r="A85"/>
  <c r="A84"/>
  <c r="A83"/>
  <c r="C87"/>
  <c r="C86"/>
  <c r="C57" i="21"/>
  <c r="C56"/>
  <c r="A57"/>
  <c r="A56"/>
  <c r="A55"/>
  <c r="A54"/>
  <c r="A53"/>
  <c r="A3"/>
  <c r="A6" i="20"/>
  <c r="A5"/>
  <c r="A4"/>
  <c r="A3"/>
  <c r="A6" i="21"/>
  <c r="A5"/>
  <c r="A4"/>
  <c r="A1" i="10" l="1"/>
  <c r="C6" i="21"/>
  <c r="A81" i="23" l="1"/>
  <c r="Z1" i="17"/>
  <c r="AU1" i="22"/>
  <c r="A1"/>
  <c r="AU1" i="17"/>
  <c r="Z1" i="22"/>
  <c r="A1" i="23"/>
  <c r="AA95" i="20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1"/>
  <c r="Z95" i="20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1"/>
  <c r="AG73" i="20"/>
  <c r="AF73"/>
  <c r="AF72"/>
  <c r="AF71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A65" i="21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G45" l="1"/>
  <c r="AG49"/>
  <c r="AG76" i="20"/>
  <c r="AG77"/>
  <c r="Z156"/>
  <c r="Z158"/>
  <c r="Z154"/>
  <c r="Z159"/>
  <c r="Z155"/>
  <c r="Z157"/>
  <c r="AA99" i="21"/>
  <c r="AA95"/>
  <c r="AF49"/>
  <c r="AF45"/>
  <c r="AH49"/>
  <c r="AH45"/>
  <c r="AF77" i="20"/>
  <c r="AF76"/>
  <c r="AH77"/>
  <c r="AH76"/>
  <c r="Z99" i="21"/>
  <c r="Z95"/>
  <c r="AA157" i="20"/>
  <c r="AA156"/>
  <c r="AA158"/>
  <c r="AA154"/>
  <c r="AA159"/>
  <c r="AA155"/>
  <c r="AG44" i="21"/>
  <c r="AG46"/>
  <c r="AG47"/>
  <c r="AG48"/>
  <c r="AG75" i="20"/>
  <c r="AG79"/>
  <c r="AG78"/>
  <c r="AG74"/>
  <c r="AH46" i="21"/>
  <c r="AH47"/>
  <c r="AH48"/>
  <c r="AH44"/>
  <c r="AF78" i="20"/>
  <c r="AF74"/>
  <c r="AF79"/>
  <c r="AF75"/>
  <c r="AH79"/>
  <c r="AH75"/>
  <c r="AH78"/>
  <c r="AH74"/>
  <c r="AA96" i="21"/>
  <c r="AA97"/>
  <c r="AA98"/>
  <c r="AA94"/>
  <c r="AF46"/>
  <c r="AF47"/>
  <c r="AF48"/>
  <c r="AF44"/>
  <c r="Z97"/>
  <c r="Z98"/>
  <c r="Z94"/>
  <c r="Z96"/>
  <c r="H35" i="18" l="1"/>
  <c r="J35"/>
  <c r="I35"/>
  <c r="F1191" i="23" s="1"/>
  <c r="B35" i="18"/>
  <c r="U28"/>
  <c r="U28" i="17" s="1"/>
  <c r="T28" i="18"/>
  <c r="S28" i="17" s="1"/>
  <c r="S28" i="18"/>
  <c r="Q28" i="17" s="1"/>
  <c r="R28" i="18"/>
  <c r="O28" i="17" s="1"/>
  <c r="Q28" i="18"/>
  <c r="M28" i="17" s="1"/>
  <c r="K28"/>
  <c r="O28" i="18"/>
  <c r="I28" i="17" s="1"/>
  <c r="N28" i="18"/>
  <c r="G28" i="17" s="1"/>
  <c r="B32" i="18"/>
  <c r="B1068" i="23" s="1"/>
  <c r="K16" i="17"/>
  <c r="K14"/>
  <c r="J14" i="18"/>
  <c r="K330" i="23" s="1"/>
  <c r="W89"/>
  <c r="N8" i="18"/>
  <c r="O8"/>
  <c r="I8" i="17" s="1"/>
  <c r="K8"/>
  <c r="Q8" i="18"/>
  <c r="M8" i="22" s="1"/>
  <c r="R8" i="18"/>
  <c r="O8" i="17" s="1"/>
  <c r="S8" i="18"/>
  <c r="Q8" i="17" s="1"/>
  <c r="T8" i="18"/>
  <c r="S8" i="17" s="1"/>
  <c r="U8" i="18"/>
  <c r="U8" i="22" s="1"/>
  <c r="W62" i="23"/>
  <c r="I7" i="18"/>
  <c r="AI7" i="17" s="1"/>
  <c r="J7" i="18"/>
  <c r="U30"/>
  <c r="T30"/>
  <c r="S30" i="17" s="1"/>
  <c r="S30" i="18"/>
  <c r="Q30" i="22" s="1"/>
  <c r="N991" i="23" s="1"/>
  <c r="R30" i="18"/>
  <c r="Q30"/>
  <c r="K30" i="17"/>
  <c r="O30" i="18"/>
  <c r="I30" i="17" s="1"/>
  <c r="N30" i="18"/>
  <c r="G30" i="17" s="1"/>
  <c r="U27" i="18"/>
  <c r="U27" i="17" s="1"/>
  <c r="T27" i="18"/>
  <c r="S27" i="17" s="1"/>
  <c r="S27" i="18"/>
  <c r="Q27" i="22" s="1"/>
  <c r="N868" i="23" s="1"/>
  <c r="R27" i="18"/>
  <c r="Q27"/>
  <c r="M27" i="17" s="1"/>
  <c r="K27"/>
  <c r="O27" i="18"/>
  <c r="I27" i="22" s="1"/>
  <c r="F868" i="23" s="1"/>
  <c r="N27" i="18"/>
  <c r="G27" i="17" s="1"/>
  <c r="U25" i="18"/>
  <c r="T25"/>
  <c r="S25" i="17" s="1"/>
  <c r="S25" i="18"/>
  <c r="Q25" i="17" s="1"/>
  <c r="R25" i="18"/>
  <c r="Q25"/>
  <c r="M25" i="17" s="1"/>
  <c r="K786" i="10" s="1"/>
  <c r="AA786" s="1"/>
  <c r="K25" i="17"/>
  <c r="O25" i="18"/>
  <c r="I25" i="17" s="1"/>
  <c r="BD25" s="1"/>
  <c r="N25" i="18"/>
  <c r="U13"/>
  <c r="U13" i="17" s="1"/>
  <c r="T13" i="18"/>
  <c r="S13" i="17" s="1"/>
  <c r="S13" i="18"/>
  <c r="Q13" i="22" s="1"/>
  <c r="N294" i="23" s="1"/>
  <c r="R13" i="18"/>
  <c r="Q13"/>
  <c r="M13" i="17" s="1"/>
  <c r="K13"/>
  <c r="O13" i="18"/>
  <c r="I13" i="22" s="1"/>
  <c r="F294" i="23" s="1"/>
  <c r="N13" i="18"/>
  <c r="G13" i="17" s="1"/>
  <c r="J36" i="18"/>
  <c r="AJ36" i="22" s="1"/>
  <c r="I36" i="18"/>
  <c r="AI36" i="22" s="1"/>
  <c r="J65" i="18"/>
  <c r="K2421" i="23" s="1"/>
  <c r="AL65" i="22"/>
  <c r="X2440" i="23" s="1"/>
  <c r="I65" i="18"/>
  <c r="AI65" i="22" s="1"/>
  <c r="N65" i="18"/>
  <c r="G65" i="22" s="1"/>
  <c r="O65" i="18"/>
  <c r="I65" i="22" s="1"/>
  <c r="BD65" s="1"/>
  <c r="K65"/>
  <c r="Q65" i="18"/>
  <c r="M65" i="22" s="1"/>
  <c r="R65" i="18"/>
  <c r="O65" i="22" s="1"/>
  <c r="S65" i="18"/>
  <c r="Q65" i="22" s="1"/>
  <c r="O2426" i="23" s="1"/>
  <c r="AC2426" s="1"/>
  <c r="T65" i="18"/>
  <c r="S65" i="22" s="1"/>
  <c r="U65" i="18"/>
  <c r="U65" i="22" s="1"/>
  <c r="N6" i="18"/>
  <c r="G6" i="22" s="1"/>
  <c r="O6" i="18"/>
  <c r="I6" i="22" s="1"/>
  <c r="BD6" s="1"/>
  <c r="K6"/>
  <c r="Q6" i="18"/>
  <c r="M6" i="22" s="1"/>
  <c r="R6" i="18"/>
  <c r="O6" i="22" s="1"/>
  <c r="S6" i="18"/>
  <c r="Q6" i="22" s="1"/>
  <c r="T6" i="18"/>
  <c r="S6" i="22" s="1"/>
  <c r="U6" i="18"/>
  <c r="U6" i="17" s="1"/>
  <c r="N7" i="18"/>
  <c r="G7" i="22" s="1"/>
  <c r="D48" i="23" s="1"/>
  <c r="O7" i="18"/>
  <c r="I7" i="22" s="1"/>
  <c r="F48" i="23" s="1"/>
  <c r="K7" i="22"/>
  <c r="Q7" i="18"/>
  <c r="M7" i="22" s="1"/>
  <c r="R7" i="18"/>
  <c r="O7" i="22" s="1"/>
  <c r="S7" i="18"/>
  <c r="Q7" i="22" s="1"/>
  <c r="N48" i="23" s="1"/>
  <c r="T7" i="18"/>
  <c r="S7" i="22" s="1"/>
  <c r="U7" i="18"/>
  <c r="U7" i="22" s="1"/>
  <c r="R48" i="23" s="1"/>
  <c r="K8" i="22"/>
  <c r="O8"/>
  <c r="S8"/>
  <c r="N9" i="18"/>
  <c r="G9" i="22" s="1"/>
  <c r="O9" i="18"/>
  <c r="I9" i="22" s="1"/>
  <c r="F130" i="23" s="1"/>
  <c r="K9" i="22"/>
  <c r="Q9" i="18"/>
  <c r="M9" i="22" s="1"/>
  <c r="R9" i="18"/>
  <c r="O9" i="22" s="1"/>
  <c r="S9" i="18"/>
  <c r="Q9" i="22" s="1"/>
  <c r="T9" i="18"/>
  <c r="S9" i="17" s="1"/>
  <c r="U9" i="18"/>
  <c r="U9" i="17" s="1"/>
  <c r="N10" i="18"/>
  <c r="G10" i="22" s="1"/>
  <c r="D171" i="23" s="1"/>
  <c r="O10" i="18"/>
  <c r="I10" i="22" s="1"/>
  <c r="K10" i="17"/>
  <c r="Q10" i="18"/>
  <c r="M10" i="17" s="1"/>
  <c r="R10" i="18"/>
  <c r="O10" i="22" s="1"/>
  <c r="L171" i="23" s="1"/>
  <c r="S10" i="18"/>
  <c r="Q10" i="22" s="1"/>
  <c r="T10" i="18"/>
  <c r="S10" i="22" s="1"/>
  <c r="U10" i="18"/>
  <c r="U10" i="22" s="1"/>
  <c r="R171" i="23" s="1"/>
  <c r="N11" i="18"/>
  <c r="G11" i="22" s="1"/>
  <c r="D212" i="23" s="1"/>
  <c r="O11" i="18"/>
  <c r="I11" i="17" s="1"/>
  <c r="K11" i="22"/>
  <c r="Q11" i="18"/>
  <c r="M11" i="22" s="1"/>
  <c r="J212" i="23" s="1"/>
  <c r="R11" i="18"/>
  <c r="O11" i="22" s="1"/>
  <c r="S11" i="18"/>
  <c r="Q11" i="22" s="1"/>
  <c r="N212" i="23" s="1"/>
  <c r="T11" i="18"/>
  <c r="S11" i="22" s="1"/>
  <c r="U11" i="18"/>
  <c r="U11" i="22" s="1"/>
  <c r="N12" i="18"/>
  <c r="G12" i="22" s="1"/>
  <c r="O12" i="18"/>
  <c r="I12" i="17" s="1"/>
  <c r="K12"/>
  <c r="Q12" i="18"/>
  <c r="M12" i="22" s="1"/>
  <c r="R12" i="18"/>
  <c r="O12" i="22" s="1"/>
  <c r="S12" i="18"/>
  <c r="Q12" i="22" s="1"/>
  <c r="N253" i="23" s="1"/>
  <c r="T12" i="18"/>
  <c r="S12" i="22" s="1"/>
  <c r="U12" i="18"/>
  <c r="U12" i="22" s="1"/>
  <c r="K13"/>
  <c r="S13"/>
  <c r="U13"/>
  <c r="N14" i="18"/>
  <c r="G14" i="22" s="1"/>
  <c r="D335" i="23" s="1"/>
  <c r="O14" i="18"/>
  <c r="I14" i="22" s="1"/>
  <c r="K14"/>
  <c r="Q14" i="18"/>
  <c r="M14" i="22" s="1"/>
  <c r="R14" i="18"/>
  <c r="O14" i="22" s="1"/>
  <c r="S14" i="18"/>
  <c r="Q14" i="22" s="1"/>
  <c r="T14" i="18"/>
  <c r="S14" i="22" s="1"/>
  <c r="U14" i="18"/>
  <c r="U14" i="22" s="1"/>
  <c r="R335" i="23" s="1"/>
  <c r="N15" i="18"/>
  <c r="G15" i="17" s="1"/>
  <c r="D376" i="10" s="1"/>
  <c r="O15" i="18"/>
  <c r="I15" i="22" s="1"/>
  <c r="K15" i="17"/>
  <c r="Q15" i="18"/>
  <c r="M15" i="22" s="1"/>
  <c r="R15" i="18"/>
  <c r="O15" i="22" s="1"/>
  <c r="S15" i="18"/>
  <c r="Q15" i="22" s="1"/>
  <c r="T15" i="18"/>
  <c r="S15" i="22" s="1"/>
  <c r="U15" i="18"/>
  <c r="U15" i="22" s="1"/>
  <c r="N16" i="18"/>
  <c r="G16" i="22" s="1"/>
  <c r="O16" i="18"/>
  <c r="I16" i="22" s="1"/>
  <c r="F417" i="23" s="1"/>
  <c r="K16" i="22"/>
  <c r="Q16" i="18"/>
  <c r="M16" i="22" s="1"/>
  <c r="J417" i="23" s="1"/>
  <c r="R16" i="18"/>
  <c r="O16" i="17" s="1"/>
  <c r="S16" i="18"/>
  <c r="Q16" i="22" s="1"/>
  <c r="T16" i="18"/>
  <c r="S16" i="22" s="1"/>
  <c r="U16" i="18"/>
  <c r="U16" i="22" s="1"/>
  <c r="R417" i="23" s="1"/>
  <c r="N17" i="18"/>
  <c r="G17" i="22" s="1"/>
  <c r="O17" i="18"/>
  <c r="I17" i="22" s="1"/>
  <c r="F458" i="23" s="1"/>
  <c r="K17" i="22"/>
  <c r="Q17" i="18"/>
  <c r="M17" i="22" s="1"/>
  <c r="R17" i="18"/>
  <c r="O17" i="22" s="1"/>
  <c r="S17" i="18"/>
  <c r="Q17" i="22" s="1"/>
  <c r="N458" i="23" s="1"/>
  <c r="T17" i="18"/>
  <c r="S17" i="22" s="1"/>
  <c r="U17" i="18"/>
  <c r="U17" i="22" s="1"/>
  <c r="R458" i="23" s="1"/>
  <c r="N18" i="18"/>
  <c r="G18" i="22" s="1"/>
  <c r="D499" i="23" s="1"/>
  <c r="O18" i="18"/>
  <c r="I18" i="22" s="1"/>
  <c r="BD18" s="1"/>
  <c r="K18"/>
  <c r="Q18" i="18"/>
  <c r="M18" i="22" s="1"/>
  <c r="R18" i="18"/>
  <c r="S18"/>
  <c r="Q18" i="22" s="1"/>
  <c r="T18" i="18"/>
  <c r="S18" i="22" s="1"/>
  <c r="P499" i="23" s="1"/>
  <c r="U18" i="18"/>
  <c r="U18" i="22" s="1"/>
  <c r="BP18" s="1"/>
  <c r="N19" i="18"/>
  <c r="G19" i="22" s="1"/>
  <c r="O19" i="18"/>
  <c r="I19" i="22" s="1"/>
  <c r="K19"/>
  <c r="Q19" i="18"/>
  <c r="M19" i="22" s="1"/>
  <c r="J540" i="23" s="1"/>
  <c r="R19" i="18"/>
  <c r="O19" i="22" s="1"/>
  <c r="S19" i="18"/>
  <c r="Q19" i="22" s="1"/>
  <c r="T19" i="18"/>
  <c r="S19" i="22" s="1"/>
  <c r="U19" i="18"/>
  <c r="U19" i="22" s="1"/>
  <c r="R540" i="23" s="1"/>
  <c r="N20" i="18"/>
  <c r="G20" i="22" s="1"/>
  <c r="O20" i="18"/>
  <c r="I20" i="22" s="1"/>
  <c r="K20"/>
  <c r="Q20" i="18"/>
  <c r="M20" i="22" s="1"/>
  <c r="R20" i="18"/>
  <c r="O20" i="22" s="1"/>
  <c r="L581" i="23" s="1"/>
  <c r="S20" i="18"/>
  <c r="Q20" i="22" s="1"/>
  <c r="BL20" s="1"/>
  <c r="T20" i="18"/>
  <c r="S20" i="22" s="1"/>
  <c r="U20" i="18"/>
  <c r="U20" i="22" s="1"/>
  <c r="N21" i="18"/>
  <c r="G21" i="22" s="1"/>
  <c r="O21" i="18"/>
  <c r="I21" i="22" s="1"/>
  <c r="F622" i="23" s="1"/>
  <c r="K21" i="22"/>
  <c r="Q21" i="18"/>
  <c r="M21" i="22" s="1"/>
  <c r="J622" i="23" s="1"/>
  <c r="R21" i="18"/>
  <c r="O21" i="22" s="1"/>
  <c r="S21" i="18"/>
  <c r="Q21" i="17" s="1"/>
  <c r="T21" i="18"/>
  <c r="S21" i="22" s="1"/>
  <c r="U21" i="18"/>
  <c r="U21" i="22" s="1"/>
  <c r="R622" i="23" s="1"/>
  <c r="N22" i="18"/>
  <c r="G22" i="22" s="1"/>
  <c r="O22" i="18"/>
  <c r="I22" i="22" s="1"/>
  <c r="BD22" s="1"/>
  <c r="K22"/>
  <c r="Q22" i="18"/>
  <c r="M22" i="22" s="1"/>
  <c r="R22" i="18"/>
  <c r="O22" i="22" s="1"/>
  <c r="L663" i="23" s="1"/>
  <c r="S22" i="18"/>
  <c r="Q22" i="22" s="1"/>
  <c r="T22" i="18"/>
  <c r="S22" i="22" s="1"/>
  <c r="P663" i="23" s="1"/>
  <c r="U22" i="18"/>
  <c r="U22" i="22" s="1"/>
  <c r="BP22" s="1"/>
  <c r="N23" i="18"/>
  <c r="G23" i="22" s="1"/>
  <c r="O23" i="18"/>
  <c r="I23" i="22" s="1"/>
  <c r="F704" i="23" s="1"/>
  <c r="K23" i="22"/>
  <c r="Q23" i="18"/>
  <c r="M23" i="17" s="1"/>
  <c r="R23" i="18"/>
  <c r="O23" i="22" s="1"/>
  <c r="S23" i="18"/>
  <c r="Q23" i="22" s="1"/>
  <c r="N704" i="23" s="1"/>
  <c r="T23" i="18"/>
  <c r="S23" i="22" s="1"/>
  <c r="P704" i="23" s="1"/>
  <c r="U23" i="18"/>
  <c r="U23" i="22" s="1"/>
  <c r="R704" i="23" s="1"/>
  <c r="N24" i="18"/>
  <c r="G24" i="22" s="1"/>
  <c r="D745" i="23" s="1"/>
  <c r="O24" i="18"/>
  <c r="I24" i="22" s="1"/>
  <c r="K24"/>
  <c r="Q24" i="18"/>
  <c r="M24" i="22" s="1"/>
  <c r="J745" i="23" s="1"/>
  <c r="R24" i="18"/>
  <c r="O24" i="22" s="1"/>
  <c r="L745" i="23" s="1"/>
  <c r="S24" i="18"/>
  <c r="Q24" i="22" s="1"/>
  <c r="T24" i="18"/>
  <c r="S24" i="22" s="1"/>
  <c r="P745" i="23" s="1"/>
  <c r="U24" i="18"/>
  <c r="U24" i="22" s="1"/>
  <c r="R745" i="23" s="1"/>
  <c r="K25" i="22"/>
  <c r="N26" i="18"/>
  <c r="G26" i="22" s="1"/>
  <c r="O26" i="18"/>
  <c r="I26" i="22" s="1"/>
  <c r="K26"/>
  <c r="Q26" i="18"/>
  <c r="M26" i="22" s="1"/>
  <c r="R26" i="18"/>
  <c r="O26" i="22" s="1"/>
  <c r="S26" i="18"/>
  <c r="Q26" i="22" s="1"/>
  <c r="T26" i="18"/>
  <c r="S26" i="22" s="1"/>
  <c r="P827" i="23" s="1"/>
  <c r="U26" i="18"/>
  <c r="U26" i="22" s="1"/>
  <c r="G27"/>
  <c r="S27"/>
  <c r="U27"/>
  <c r="G28"/>
  <c r="O28"/>
  <c r="BJ28" s="1"/>
  <c r="S28"/>
  <c r="U28"/>
  <c r="BP28" s="1"/>
  <c r="N29" i="18"/>
  <c r="G29" i="22" s="1"/>
  <c r="D950" i="23" s="1"/>
  <c r="O29" i="18"/>
  <c r="I29" i="22" s="1"/>
  <c r="F950" i="23" s="1"/>
  <c r="K29" i="22"/>
  <c r="Q29" i="18"/>
  <c r="M29" i="22" s="1"/>
  <c r="J950" i="23" s="1"/>
  <c r="R29" i="18"/>
  <c r="O29" i="22" s="1"/>
  <c r="S29" i="18"/>
  <c r="Q29" i="22" s="1"/>
  <c r="N950" i="23" s="1"/>
  <c r="T29" i="18"/>
  <c r="S29" i="22" s="1"/>
  <c r="U29" i="18"/>
  <c r="U29" i="22" s="1"/>
  <c r="BP29" s="1"/>
  <c r="G30"/>
  <c r="I30"/>
  <c r="S30"/>
  <c r="N31" i="18"/>
  <c r="G31" i="22" s="1"/>
  <c r="O31" i="18"/>
  <c r="I31" i="22" s="1"/>
  <c r="K31" i="17"/>
  <c r="Q31" i="18"/>
  <c r="M31" i="22" s="1"/>
  <c r="J1032" i="23" s="1"/>
  <c r="R31" i="18"/>
  <c r="O31" i="22" s="1"/>
  <c r="S31" i="18"/>
  <c r="Q31" i="17" s="1"/>
  <c r="T31" i="18"/>
  <c r="S31" i="22" s="1"/>
  <c r="U31" i="18"/>
  <c r="U31" i="17" s="1"/>
  <c r="N32" i="18"/>
  <c r="G32" i="17" s="1"/>
  <c r="O32" i="18"/>
  <c r="I32" i="22" s="1"/>
  <c r="K32"/>
  <c r="Q32" i="18"/>
  <c r="M32" i="22" s="1"/>
  <c r="R32" i="18"/>
  <c r="O32" i="22" s="1"/>
  <c r="L1073" i="23" s="1"/>
  <c r="S32" i="18"/>
  <c r="Q32" i="22" s="1"/>
  <c r="T32" i="18"/>
  <c r="S32" i="22" s="1"/>
  <c r="P1073" i="23" s="1"/>
  <c r="U32" i="18"/>
  <c r="U32" i="22" s="1"/>
  <c r="N33" i="18"/>
  <c r="G33" i="22" s="1"/>
  <c r="O33" i="18"/>
  <c r="I33" i="17" s="1"/>
  <c r="K33" i="22"/>
  <c r="BF33" s="1"/>
  <c r="Q33" i="18"/>
  <c r="M33" i="22" s="1"/>
  <c r="J1114" i="23" s="1"/>
  <c r="R33" i="18"/>
  <c r="O33" i="22" s="1"/>
  <c r="S33" i="18"/>
  <c r="Q33" i="22" s="1"/>
  <c r="T33" i="18"/>
  <c r="S33" i="22" s="1"/>
  <c r="U33" i="18"/>
  <c r="U33" i="22" s="1"/>
  <c r="N34" i="18"/>
  <c r="G34" i="22" s="1"/>
  <c r="BB34" s="1"/>
  <c r="O34" i="18"/>
  <c r="I34" i="22" s="1"/>
  <c r="F1155" i="23" s="1"/>
  <c r="K34" i="22"/>
  <c r="Q34" i="18"/>
  <c r="M34" i="22" s="1"/>
  <c r="R34" i="18"/>
  <c r="O34" i="22" s="1"/>
  <c r="L1155" i="23" s="1"/>
  <c r="S34" i="18"/>
  <c r="Q34" i="22" s="1"/>
  <c r="T34" i="18"/>
  <c r="S34" i="22" s="1"/>
  <c r="P1155" i="23" s="1"/>
  <c r="U34" i="18"/>
  <c r="U34" i="22" s="1"/>
  <c r="N35" i="18"/>
  <c r="O35"/>
  <c r="Q35"/>
  <c r="R35"/>
  <c r="S35"/>
  <c r="T35"/>
  <c r="U35"/>
  <c r="U35" i="17" s="1"/>
  <c r="N36" i="18"/>
  <c r="G36" i="22" s="1"/>
  <c r="O36" i="18"/>
  <c r="I36" i="22" s="1"/>
  <c r="G1237" i="23" s="1"/>
  <c r="Y1237" s="1"/>
  <c r="K36" i="22"/>
  <c r="Q36" i="18"/>
  <c r="M36" i="22" s="1"/>
  <c r="R36" i="18"/>
  <c r="O36" i="22" s="1"/>
  <c r="S36" i="18"/>
  <c r="Q36" i="22" s="1"/>
  <c r="BL36" s="1"/>
  <c r="T36" i="18"/>
  <c r="S36" i="22" s="1"/>
  <c r="U36" i="18"/>
  <c r="U36" i="22" s="1"/>
  <c r="R1237" i="23" s="1"/>
  <c r="N37" i="18"/>
  <c r="G37" i="22" s="1"/>
  <c r="O37" i="18"/>
  <c r="I37" i="22" s="1"/>
  <c r="K37"/>
  <c r="Q37" i="18"/>
  <c r="M37" i="22" s="1"/>
  <c r="R37" i="18"/>
  <c r="O37" i="22" s="1"/>
  <c r="S37" i="18"/>
  <c r="Q37" i="22" s="1"/>
  <c r="T37" i="18"/>
  <c r="S37" i="22" s="1"/>
  <c r="U37" i="18"/>
  <c r="U37" i="22" s="1"/>
  <c r="N38" i="18"/>
  <c r="G38" i="22" s="1"/>
  <c r="O38" i="18"/>
  <c r="I38" i="22" s="1"/>
  <c r="G1319" i="23" s="1"/>
  <c r="Y1319" s="1"/>
  <c r="K38" i="22"/>
  <c r="Q38" i="18"/>
  <c r="M38" i="22" s="1"/>
  <c r="K1319" i="23" s="1"/>
  <c r="AA1319" s="1"/>
  <c r="R38" i="18"/>
  <c r="O38" i="22" s="1"/>
  <c r="S38" i="18"/>
  <c r="Q38" i="22" s="1"/>
  <c r="T38" i="18"/>
  <c r="S38" i="22" s="1"/>
  <c r="U38" i="18"/>
  <c r="U38" i="22" s="1"/>
  <c r="N39" i="18"/>
  <c r="G39" i="22" s="1"/>
  <c r="O39" i="18"/>
  <c r="I39" i="22" s="1"/>
  <c r="K39"/>
  <c r="Q39" i="18"/>
  <c r="M39" i="22" s="1"/>
  <c r="R39" i="18"/>
  <c r="O39" i="22" s="1"/>
  <c r="S39" i="18"/>
  <c r="Q39" i="22" s="1"/>
  <c r="T39" i="18"/>
  <c r="S39" i="22" s="1"/>
  <c r="U39" i="18"/>
  <c r="U39" i="22" s="1"/>
  <c r="N40" i="18"/>
  <c r="G40" i="22" s="1"/>
  <c r="O40" i="18"/>
  <c r="I40" i="22" s="1"/>
  <c r="G1401" i="23" s="1"/>
  <c r="Y1401" s="1"/>
  <c r="K40" i="22"/>
  <c r="Q40" i="18"/>
  <c r="M40" i="22" s="1"/>
  <c r="K1401" i="23" s="1"/>
  <c r="AA1401" s="1"/>
  <c r="R40" i="18"/>
  <c r="O40" i="22" s="1"/>
  <c r="S40" i="18"/>
  <c r="Q40" i="22" s="1"/>
  <c r="T40" i="18"/>
  <c r="S40" i="22" s="1"/>
  <c r="U40" i="18"/>
  <c r="U40" i="22" s="1"/>
  <c r="N41" i="18"/>
  <c r="G41" i="22" s="1"/>
  <c r="O41" i="18"/>
  <c r="I41" i="22" s="1"/>
  <c r="K41"/>
  <c r="Q41" i="18"/>
  <c r="M41" i="22" s="1"/>
  <c r="R41" i="18"/>
  <c r="O41" i="22" s="1"/>
  <c r="S41" i="18"/>
  <c r="Q41" i="22" s="1"/>
  <c r="BL41" s="1"/>
  <c r="T41" i="18"/>
  <c r="S41" i="22" s="1"/>
  <c r="U41" i="18"/>
  <c r="U41" i="22" s="1"/>
  <c r="BP41" s="1"/>
  <c r="N42" i="18"/>
  <c r="G42" i="22" s="1"/>
  <c r="O42" i="18"/>
  <c r="I42" i="22" s="1"/>
  <c r="K42"/>
  <c r="Q42" i="18"/>
  <c r="M42" i="22" s="1"/>
  <c r="K1483" i="23" s="1"/>
  <c r="AA1483" s="1"/>
  <c r="R42" i="18"/>
  <c r="O42" i="22" s="1"/>
  <c r="S42" i="18"/>
  <c r="Q42" i="22" s="1"/>
  <c r="T42" i="18"/>
  <c r="S42" i="22" s="1"/>
  <c r="U42" i="18"/>
  <c r="U42" i="22" s="1"/>
  <c r="N43" i="18"/>
  <c r="G43" i="22" s="1"/>
  <c r="O43" i="18"/>
  <c r="I43" i="22" s="1"/>
  <c r="K43"/>
  <c r="Q43" i="18"/>
  <c r="M43" i="22" s="1"/>
  <c r="R43" i="18"/>
  <c r="O43" i="22" s="1"/>
  <c r="S43" i="18"/>
  <c r="Q43" i="22" s="1"/>
  <c r="T43" i="18"/>
  <c r="S43" i="22" s="1"/>
  <c r="U43" i="18"/>
  <c r="U43" i="22" s="1"/>
  <c r="N44" i="18"/>
  <c r="G44" i="22" s="1"/>
  <c r="O44" i="18"/>
  <c r="I44" i="22" s="1"/>
  <c r="K44"/>
  <c r="Q44" i="18"/>
  <c r="M44" i="22" s="1"/>
  <c r="R44" i="18"/>
  <c r="O44" i="22" s="1"/>
  <c r="S44" i="18"/>
  <c r="Q44" i="22" s="1"/>
  <c r="T44" i="18"/>
  <c r="S44" i="22" s="1"/>
  <c r="U44" i="18"/>
  <c r="U44" i="22" s="1"/>
  <c r="N45" i="18"/>
  <c r="G45" i="22" s="1"/>
  <c r="O45" i="18"/>
  <c r="I45" i="22" s="1"/>
  <c r="BD45" s="1"/>
  <c r="K45"/>
  <c r="Q45" i="18"/>
  <c r="M45" i="22" s="1"/>
  <c r="BH45" s="1"/>
  <c r="R45" i="18"/>
  <c r="O45" i="22" s="1"/>
  <c r="S45" i="18"/>
  <c r="Q45" i="22" s="1"/>
  <c r="BL45" s="1"/>
  <c r="T45" i="18"/>
  <c r="S45" i="22" s="1"/>
  <c r="U45" i="18"/>
  <c r="U45" i="22" s="1"/>
  <c r="N46" i="18"/>
  <c r="G46" i="22" s="1"/>
  <c r="O46" i="18"/>
  <c r="I46" i="22" s="1"/>
  <c r="K46"/>
  <c r="Q46" i="18"/>
  <c r="M46" i="22" s="1"/>
  <c r="R46" i="18"/>
  <c r="O46" i="22" s="1"/>
  <c r="S46" i="18"/>
  <c r="Q46" i="22" s="1"/>
  <c r="T46" i="18"/>
  <c r="S46" i="22" s="1"/>
  <c r="BN46" s="1"/>
  <c r="U46" i="18"/>
  <c r="U46" i="22" s="1"/>
  <c r="N47" i="18"/>
  <c r="G47" i="22" s="1"/>
  <c r="O47" i="18"/>
  <c r="I47" i="22" s="1"/>
  <c r="K47"/>
  <c r="Q47" i="18"/>
  <c r="M47" i="22" s="1"/>
  <c r="R47" i="18"/>
  <c r="O47" i="22" s="1"/>
  <c r="L1688" i="23" s="1"/>
  <c r="S47" i="18"/>
  <c r="Q47" i="22" s="1"/>
  <c r="T47" i="18"/>
  <c r="S47" i="22" s="1"/>
  <c r="BN47" s="1"/>
  <c r="U47" i="18"/>
  <c r="U47" i="22" s="1"/>
  <c r="N48" i="18"/>
  <c r="G48" i="22" s="1"/>
  <c r="O48" i="18"/>
  <c r="I48" i="22" s="1"/>
  <c r="K48"/>
  <c r="Q48" i="18"/>
  <c r="M48" i="22" s="1"/>
  <c r="J1729" i="23" s="1"/>
  <c r="R48" i="18"/>
  <c r="O48" i="22" s="1"/>
  <c r="S48" i="18"/>
  <c r="Q48" i="22" s="1"/>
  <c r="N1729" i="23" s="1"/>
  <c r="T48" i="18"/>
  <c r="S48" i="22" s="1"/>
  <c r="U48" i="18"/>
  <c r="U48" i="22" s="1"/>
  <c r="N49" i="18"/>
  <c r="G49" i="22" s="1"/>
  <c r="O49" i="18"/>
  <c r="I49" i="22" s="1"/>
  <c r="BD49" s="1"/>
  <c r="K49"/>
  <c r="Q49" i="18"/>
  <c r="M49" i="22" s="1"/>
  <c r="R49" i="18"/>
  <c r="O49" i="22" s="1"/>
  <c r="S49" i="18"/>
  <c r="Q49" i="22" s="1"/>
  <c r="BL49" s="1"/>
  <c r="T49" i="18"/>
  <c r="S49" i="22" s="1"/>
  <c r="U49" i="18"/>
  <c r="U49" i="22" s="1"/>
  <c r="BP49" s="1"/>
  <c r="N50" i="18"/>
  <c r="G50" i="22" s="1"/>
  <c r="O50" i="18"/>
  <c r="I50" i="22" s="1"/>
  <c r="K50"/>
  <c r="Q50" i="18"/>
  <c r="M50" i="22" s="1"/>
  <c r="R50" i="18"/>
  <c r="O50" i="22" s="1"/>
  <c r="S50" i="18"/>
  <c r="Q50" i="22" s="1"/>
  <c r="T50" i="18"/>
  <c r="S50" i="22" s="1"/>
  <c r="U50" i="18"/>
  <c r="U50" i="22" s="1"/>
  <c r="N51" i="18"/>
  <c r="G51" i="22" s="1"/>
  <c r="O51" i="18"/>
  <c r="I51" i="22" s="1"/>
  <c r="K51"/>
  <c r="Q51" i="18"/>
  <c r="M51" i="22" s="1"/>
  <c r="R51" i="18"/>
  <c r="O51" i="22" s="1"/>
  <c r="S51" i="18"/>
  <c r="Q51" i="22" s="1"/>
  <c r="O1852" i="23" s="1"/>
  <c r="AC1852" s="1"/>
  <c r="T51" i="18"/>
  <c r="S51" i="22" s="1"/>
  <c r="P1852" i="23" s="1"/>
  <c r="U51" i="18"/>
  <c r="U51" i="22" s="1"/>
  <c r="N52" i="18"/>
  <c r="G52" i="22" s="1"/>
  <c r="O52" i="18"/>
  <c r="I52" i="22" s="1"/>
  <c r="BD52" s="1"/>
  <c r="K52"/>
  <c r="Q52" i="18"/>
  <c r="M52" i="22" s="1"/>
  <c r="BH52" s="1"/>
  <c r="R52" i="18"/>
  <c r="O52" i="22" s="1"/>
  <c r="S52" i="18"/>
  <c r="Q52" i="22" s="1"/>
  <c r="T52" i="18"/>
  <c r="S52" i="22" s="1"/>
  <c r="U52" i="18"/>
  <c r="U52" i="22" s="1"/>
  <c r="N53" i="18"/>
  <c r="G53" i="22" s="1"/>
  <c r="O53" i="18"/>
  <c r="I53" i="22" s="1"/>
  <c r="BD53" s="1"/>
  <c r="K53"/>
  <c r="Q53" i="18"/>
  <c r="M53" i="22" s="1"/>
  <c r="R53" i="18"/>
  <c r="O53" i="22" s="1"/>
  <c r="S53" i="18"/>
  <c r="Q53" i="22" s="1"/>
  <c r="BL53" s="1"/>
  <c r="T53" i="18"/>
  <c r="S53" i="22" s="1"/>
  <c r="U53" i="18"/>
  <c r="U53" i="22" s="1"/>
  <c r="N54" i="18"/>
  <c r="G54" i="22" s="1"/>
  <c r="O54" i="18"/>
  <c r="I54" i="22" s="1"/>
  <c r="G1975" i="23" s="1"/>
  <c r="Y1975" s="1"/>
  <c r="K54" i="22"/>
  <c r="Q54" i="18"/>
  <c r="M54" i="22" s="1"/>
  <c r="R54" i="18"/>
  <c r="O54" i="22" s="1"/>
  <c r="S54" i="18"/>
  <c r="Q54" i="22" s="1"/>
  <c r="T54" i="18"/>
  <c r="S54" i="22" s="1"/>
  <c r="U54" i="18"/>
  <c r="U54" i="22" s="1"/>
  <c r="N55" i="18"/>
  <c r="G55" i="22" s="1"/>
  <c r="D2016" i="23" s="1"/>
  <c r="O55" i="18"/>
  <c r="I55" i="22" s="1"/>
  <c r="K55"/>
  <c r="Q55" i="18"/>
  <c r="M55" i="22" s="1"/>
  <c r="R55" i="18"/>
  <c r="O55" i="22" s="1"/>
  <c r="S55" i="18"/>
  <c r="Q55" i="22" s="1"/>
  <c r="T55" i="18"/>
  <c r="S55" i="22" s="1"/>
  <c r="P2016" i="23" s="1"/>
  <c r="U55" i="18"/>
  <c r="U55" i="22" s="1"/>
  <c r="N56" i="18"/>
  <c r="G56" i="22" s="1"/>
  <c r="O56" i="18"/>
  <c r="I56" i="22" s="1"/>
  <c r="F2057" i="23" s="1"/>
  <c r="K56" i="22"/>
  <c r="Q56" i="18"/>
  <c r="M56" i="22" s="1"/>
  <c r="BH56" s="1"/>
  <c r="R56" i="18"/>
  <c r="O56" i="22" s="1"/>
  <c r="S56" i="18"/>
  <c r="Q56" i="22" s="1"/>
  <c r="T56" i="18"/>
  <c r="S56" i="22" s="1"/>
  <c r="U56" i="18"/>
  <c r="U56" i="22" s="1"/>
  <c r="R2057" i="23" s="1"/>
  <c r="N57" i="18"/>
  <c r="G57" i="22" s="1"/>
  <c r="O57" i="18"/>
  <c r="I57" i="22" s="1"/>
  <c r="BD57" s="1"/>
  <c r="K57"/>
  <c r="Q57" i="18"/>
  <c r="M57" i="22" s="1"/>
  <c r="BH57" s="1"/>
  <c r="R57" i="18"/>
  <c r="O57" i="22" s="1"/>
  <c r="S57" i="18"/>
  <c r="Q57" i="22" s="1"/>
  <c r="T57" i="18"/>
  <c r="S57" i="22" s="1"/>
  <c r="U57" i="18"/>
  <c r="U57" i="22" s="1"/>
  <c r="BP57" s="1"/>
  <c r="N58" i="18"/>
  <c r="G58" i="22" s="1"/>
  <c r="O58" i="18"/>
  <c r="I58" i="22" s="1"/>
  <c r="K58"/>
  <c r="Q58" i="18"/>
  <c r="M58" i="22" s="1"/>
  <c r="K2139" i="23" s="1"/>
  <c r="AA2139" s="1"/>
  <c r="R58" i="18"/>
  <c r="O58" i="22" s="1"/>
  <c r="S58" i="18"/>
  <c r="Q58" i="22" s="1"/>
  <c r="N2139" i="23" s="1"/>
  <c r="T58" i="18"/>
  <c r="S58" i="22" s="1"/>
  <c r="U58" i="18"/>
  <c r="U58" i="22" s="1"/>
  <c r="N59" i="18"/>
  <c r="G59" i="22" s="1"/>
  <c r="O59" i="18"/>
  <c r="I59" i="22" s="1"/>
  <c r="K59"/>
  <c r="Q59" i="18"/>
  <c r="M59" i="22" s="1"/>
  <c r="R59" i="18"/>
  <c r="O59" i="22" s="1"/>
  <c r="S59" i="18"/>
  <c r="Q59" i="22" s="1"/>
  <c r="T59" i="18"/>
  <c r="S59" i="22" s="1"/>
  <c r="U59" i="18"/>
  <c r="U59" i="22" s="1"/>
  <c r="N60" i="18"/>
  <c r="G60" i="22" s="1"/>
  <c r="O60" i="18"/>
  <c r="I60" i="22" s="1"/>
  <c r="K60"/>
  <c r="Q60" i="18"/>
  <c r="M60" i="22" s="1"/>
  <c r="BH60" s="1"/>
  <c r="R60" i="18"/>
  <c r="O60" i="22" s="1"/>
  <c r="S60" i="18"/>
  <c r="Q60" i="22" s="1"/>
  <c r="T60" i="18"/>
  <c r="S60" i="22" s="1"/>
  <c r="U60" i="18"/>
  <c r="U60" i="22" s="1"/>
  <c r="BP60" s="1"/>
  <c r="N61" i="18"/>
  <c r="G61" i="22" s="1"/>
  <c r="O61" i="18"/>
  <c r="I61" i="22" s="1"/>
  <c r="K61"/>
  <c r="Q61" i="18"/>
  <c r="M61" i="22" s="1"/>
  <c r="BH61" s="1"/>
  <c r="R61" i="18"/>
  <c r="O61" i="22" s="1"/>
  <c r="S61" i="18"/>
  <c r="Q61" i="22" s="1"/>
  <c r="T61" i="18"/>
  <c r="S61" i="22" s="1"/>
  <c r="P2262" i="23" s="1"/>
  <c r="U61" i="18"/>
  <c r="U61" i="22" s="1"/>
  <c r="BP61" s="1"/>
  <c r="N62" i="18"/>
  <c r="G62" i="22" s="1"/>
  <c r="O62" i="18"/>
  <c r="I62" i="22" s="1"/>
  <c r="K62"/>
  <c r="Q62" i="18"/>
  <c r="M62" i="22" s="1"/>
  <c r="R62" i="18"/>
  <c r="O62" i="22" s="1"/>
  <c r="S62" i="18"/>
  <c r="Q62" i="22" s="1"/>
  <c r="BL62" s="1"/>
  <c r="T62" i="18"/>
  <c r="S62" i="22" s="1"/>
  <c r="U62" i="18"/>
  <c r="U62" i="22" s="1"/>
  <c r="N63" i="18"/>
  <c r="G63" i="22" s="1"/>
  <c r="O63" i="18"/>
  <c r="I63" i="22" s="1"/>
  <c r="BD63" s="1"/>
  <c r="K63"/>
  <c r="Q63" i="18"/>
  <c r="M63" i="22" s="1"/>
  <c r="R63" i="18"/>
  <c r="O63" i="22" s="1"/>
  <c r="L2344" i="23" s="1"/>
  <c r="S63" i="18"/>
  <c r="Q63" i="22" s="1"/>
  <c r="T63" i="18"/>
  <c r="S63" i="22" s="1"/>
  <c r="BN63" s="1"/>
  <c r="U63" i="18"/>
  <c r="U63" i="22" s="1"/>
  <c r="N64" i="18"/>
  <c r="G64" i="22" s="1"/>
  <c r="O64" i="18"/>
  <c r="I64" i="22" s="1"/>
  <c r="K64"/>
  <c r="Q64" i="18"/>
  <c r="M64" i="22" s="1"/>
  <c r="J2385" i="23" s="1"/>
  <c r="R64" i="18"/>
  <c r="O64" i="22" s="1"/>
  <c r="S64" i="18"/>
  <c r="Q64" i="22" s="1"/>
  <c r="T64" i="18"/>
  <c r="S64" i="22" s="1"/>
  <c r="U64" i="18"/>
  <c r="N2426" i="23"/>
  <c r="M2426"/>
  <c r="AB2426" s="1"/>
  <c r="L2426"/>
  <c r="D2426"/>
  <c r="A15" i="19"/>
  <c r="B65" i="18"/>
  <c r="C2426" i="23" s="1"/>
  <c r="H65" i="18"/>
  <c r="Q2421" i="23" s="1"/>
  <c r="F2421"/>
  <c r="W2440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AI64" i="22" s="1"/>
  <c r="F2385" i="23"/>
  <c r="B64" i="18"/>
  <c r="C2385" i="23" s="1"/>
  <c r="H64" i="18"/>
  <c r="Q2380" i="23" s="1"/>
  <c r="B2380"/>
  <c r="W2399"/>
  <c r="W2385"/>
  <c r="A2385"/>
  <c r="R2384"/>
  <c r="P2384"/>
  <c r="N2384"/>
  <c r="L2384"/>
  <c r="J2384"/>
  <c r="H2384"/>
  <c r="F2384"/>
  <c r="D2384"/>
  <c r="S2380"/>
  <c r="A2379"/>
  <c r="J63" i="18"/>
  <c r="AL63" i="22"/>
  <c r="X2358" i="23" s="1"/>
  <c r="I63" i="18"/>
  <c r="AI63" i="22" s="1"/>
  <c r="D2344" i="23"/>
  <c r="B63" i="18"/>
  <c r="C2344" i="23" s="1"/>
  <c r="H63" i="18"/>
  <c r="Q2339" i="23" s="1"/>
  <c r="W2358"/>
  <c r="W2344"/>
  <c r="A2344"/>
  <c r="R2343"/>
  <c r="P2343"/>
  <c r="N2343"/>
  <c r="L2343"/>
  <c r="J2343"/>
  <c r="H2343"/>
  <c r="F2343"/>
  <c r="D2343"/>
  <c r="S2339"/>
  <c r="A2338"/>
  <c r="A2297"/>
  <c r="J62" i="18"/>
  <c r="AL62" i="22"/>
  <c r="I62" i="18"/>
  <c r="AI62" i="22" s="1"/>
  <c r="X2317" i="23"/>
  <c r="D2303"/>
  <c r="B62" i="18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J61" i="18"/>
  <c r="AL61" i="22"/>
  <c r="X2276" i="23" s="1"/>
  <c r="I61" i="18"/>
  <c r="AI61" i="22" s="1"/>
  <c r="L2262" i="23"/>
  <c r="H2262"/>
  <c r="B61" i="18"/>
  <c r="C2262" i="23" s="1"/>
  <c r="H61" i="18"/>
  <c r="Q2257" i="23" s="1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AI60" i="22" s="1"/>
  <c r="H2221" i="23"/>
  <c r="B60" i="18"/>
  <c r="C2221" i="23" s="1"/>
  <c r="H60" i="18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F59" i="22" s="1"/>
  <c r="AZ59" s="1"/>
  <c r="AL59"/>
  <c r="X2194" i="23" s="1"/>
  <c r="I59" i="18"/>
  <c r="AI59" i="22" s="1"/>
  <c r="D2180" i="23"/>
  <c r="B59" i="18"/>
  <c r="C2180" i="23" s="1"/>
  <c r="H59" i="18"/>
  <c r="Q2175" i="23" s="1"/>
  <c r="F2175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I58" i="18"/>
  <c r="F2134" i="23" s="1"/>
  <c r="X2153"/>
  <c r="R2139"/>
  <c r="J2139"/>
  <c r="B58" i="18"/>
  <c r="C2139" i="23" s="1"/>
  <c r="H58" i="18"/>
  <c r="Q2134" i="23" s="1"/>
  <c r="B2134"/>
  <c r="W2153"/>
  <c r="W2139"/>
  <c r="A2139"/>
  <c r="R2138"/>
  <c r="P2138"/>
  <c r="N2138"/>
  <c r="L2138"/>
  <c r="J2138"/>
  <c r="H2138"/>
  <c r="F2138"/>
  <c r="D2138"/>
  <c r="S2134"/>
  <c r="A2133"/>
  <c r="J57" i="18"/>
  <c r="K2093" i="23" s="1"/>
  <c r="I57" i="18"/>
  <c r="AI57" i="22" s="1"/>
  <c r="P2098" i="23"/>
  <c r="H2098"/>
  <c r="D2098"/>
  <c r="B57" i="18"/>
  <c r="C2098" i="23" s="1"/>
  <c r="H57" i="18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J56" i="22" s="1"/>
  <c r="I56" i="18"/>
  <c r="AI56" i="22" s="1"/>
  <c r="N2057" i="23"/>
  <c r="H2057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I55"/>
  <c r="AI55" i="22" s="1"/>
  <c r="L2016" i="23"/>
  <c r="F2016"/>
  <c r="B55" i="18"/>
  <c r="C2016" i="23" s="1"/>
  <c r="H55" i="18"/>
  <c r="Q2011" i="23" s="1"/>
  <c r="B2011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X1989" i="23" s="1"/>
  <c r="I54" i="18"/>
  <c r="F1970" i="23" s="1"/>
  <c r="J1975"/>
  <c r="F1975"/>
  <c r="B54" i="18"/>
  <c r="C1975" i="23" s="1"/>
  <c r="H54" i="18"/>
  <c r="Q1970" i="23" s="1"/>
  <c r="W1989"/>
  <c r="W1975"/>
  <c r="A1975"/>
  <c r="R1974"/>
  <c r="P1974"/>
  <c r="N1974"/>
  <c r="L1974"/>
  <c r="J1974"/>
  <c r="H1974"/>
  <c r="F1974"/>
  <c r="D1974"/>
  <c r="S1970"/>
  <c r="A1969"/>
  <c r="K1934"/>
  <c r="AA1934" s="1"/>
  <c r="J53" i="18"/>
  <c r="K1929" i="23" s="1"/>
  <c r="I53" i="18"/>
  <c r="AI53" i="22" s="1"/>
  <c r="P1934" i="23"/>
  <c r="D1934"/>
  <c r="B53" i="18"/>
  <c r="C1934" i="23" s="1"/>
  <c r="H53" i="18"/>
  <c r="Q1929" i="23" s="1"/>
  <c r="W1948"/>
  <c r="W1934"/>
  <c r="A1934"/>
  <c r="R1933"/>
  <c r="P1933"/>
  <c r="N1933"/>
  <c r="L1933"/>
  <c r="J1933"/>
  <c r="H1933"/>
  <c r="F1933"/>
  <c r="D1933"/>
  <c r="S1929"/>
  <c r="A1928"/>
  <c r="J52" i="18"/>
  <c r="AJ52" i="22" s="1"/>
  <c r="I52" i="18"/>
  <c r="AI52" i="22" s="1"/>
  <c r="Q1893" i="23"/>
  <c r="AD1893" s="1"/>
  <c r="P1893"/>
  <c r="N1893"/>
  <c r="B52" i="18"/>
  <c r="C1893" i="23" s="1"/>
  <c r="H52" i="18"/>
  <c r="Q1888" i="23" s="1"/>
  <c r="W1907"/>
  <c r="W1893"/>
  <c r="A1893"/>
  <c r="R1892"/>
  <c r="P1892"/>
  <c r="N1892"/>
  <c r="L1892"/>
  <c r="J1892"/>
  <c r="H1892"/>
  <c r="F1892"/>
  <c r="D1892"/>
  <c r="S1888"/>
  <c r="A1887"/>
  <c r="A1846"/>
  <c r="J51" i="18"/>
  <c r="I51"/>
  <c r="F1847" i="23" s="1"/>
  <c r="N1852"/>
  <c r="L1852"/>
  <c r="B51" i="18"/>
  <c r="C1852" i="23" s="1"/>
  <c r="H51" i="18"/>
  <c r="Q1847" i="23" s="1"/>
  <c r="B1847"/>
  <c r="W1866"/>
  <c r="W1852"/>
  <c r="A1852"/>
  <c r="R1851"/>
  <c r="P1851"/>
  <c r="N1851"/>
  <c r="L1851"/>
  <c r="J1851"/>
  <c r="H1851"/>
  <c r="F1851"/>
  <c r="D1851"/>
  <c r="S1847"/>
  <c r="J50" i="18"/>
  <c r="AJ50" i="22" s="1"/>
  <c r="AL50"/>
  <c r="X1825" i="23" s="1"/>
  <c r="I50" i="18"/>
  <c r="F1806" i="23" s="1"/>
  <c r="R1811"/>
  <c r="B50" i="18"/>
  <c r="C1811" i="23" s="1"/>
  <c r="H50" i="18"/>
  <c r="Q1806" i="23" s="1"/>
  <c r="S18" i="17"/>
  <c r="Q18"/>
  <c r="K18"/>
  <c r="W1825" i="23"/>
  <c r="W1811"/>
  <c r="A1811"/>
  <c r="R1810"/>
  <c r="P1810"/>
  <c r="N1810"/>
  <c r="L1810"/>
  <c r="J1810"/>
  <c r="H1810"/>
  <c r="F1810"/>
  <c r="D1810"/>
  <c r="S1806"/>
  <c r="A1805"/>
  <c r="J49" i="18"/>
  <c r="K1765" i="23" s="1"/>
  <c r="I49" i="18"/>
  <c r="AI49" i="22" s="1"/>
  <c r="P1770" i="23"/>
  <c r="L1770"/>
  <c r="H1770"/>
  <c r="B49" i="18"/>
  <c r="C1770" i="23" s="1"/>
  <c r="H49" i="18"/>
  <c r="Q1765" i="23" s="1"/>
  <c r="W1784"/>
  <c r="W1770"/>
  <c r="A1770"/>
  <c r="R1769"/>
  <c r="P1769"/>
  <c r="N1769"/>
  <c r="L1769"/>
  <c r="J1769"/>
  <c r="H1769"/>
  <c r="F1769"/>
  <c r="D1769"/>
  <c r="S1765"/>
  <c r="A1764"/>
  <c r="J48" i="18"/>
  <c r="AJ48" i="22" s="1"/>
  <c r="I48" i="18"/>
  <c r="AI48" i="22" s="1"/>
  <c r="Q1729" i="23"/>
  <c r="AD1729" s="1"/>
  <c r="P1729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I47"/>
  <c r="AI47" i="22" s="1"/>
  <c r="E1688" i="23"/>
  <c r="X1688" s="1"/>
  <c r="D1688"/>
  <c r="B47" i="18"/>
  <c r="C1688" i="23" s="1"/>
  <c r="H47" i="18"/>
  <c r="Q1683" i="23" s="1"/>
  <c r="W1702"/>
  <c r="W1688"/>
  <c r="A1688"/>
  <c r="R1687"/>
  <c r="P1687"/>
  <c r="N1687"/>
  <c r="L1687"/>
  <c r="J1687"/>
  <c r="H1687"/>
  <c r="F1687"/>
  <c r="D1687"/>
  <c r="S1683"/>
  <c r="A1682"/>
  <c r="J46" i="18"/>
  <c r="I46"/>
  <c r="F1642" i="23" s="1"/>
  <c r="K1647"/>
  <c r="AA1647" s="1"/>
  <c r="B46" i="18"/>
  <c r="C1647" i="23" s="1"/>
  <c r="H46" i="18"/>
  <c r="Q1642" i="23" s="1"/>
  <c r="B1642"/>
  <c r="W1661"/>
  <c r="W1647"/>
  <c r="A1647"/>
  <c r="R1646"/>
  <c r="P1646"/>
  <c r="N1646"/>
  <c r="L1646"/>
  <c r="J1646"/>
  <c r="H1646"/>
  <c r="F1646"/>
  <c r="D1646"/>
  <c r="S1642"/>
  <c r="A1641"/>
  <c r="J45" i="18"/>
  <c r="K1601" i="23" s="1"/>
  <c r="I45" i="18"/>
  <c r="AI45" i="22" s="1"/>
  <c r="P1606" i="23"/>
  <c r="L1606"/>
  <c r="H1606"/>
  <c r="D1606"/>
  <c r="B45" i="18"/>
  <c r="C1606" i="23" s="1"/>
  <c r="H45" i="18"/>
  <c r="Q1601" i="23" s="1"/>
  <c r="W1620"/>
  <c r="W1606"/>
  <c r="A1606"/>
  <c r="R1605"/>
  <c r="P1605"/>
  <c r="N1605"/>
  <c r="L1605"/>
  <c r="J1605"/>
  <c r="H1605"/>
  <c r="F1605"/>
  <c r="D1605"/>
  <c r="S1601"/>
  <c r="A1600"/>
  <c r="J44" i="18"/>
  <c r="AJ44" i="22" s="1"/>
  <c r="I44" i="18"/>
  <c r="AI44" i="22" s="1"/>
  <c r="F1565" i="23"/>
  <c r="B44" i="18"/>
  <c r="C1565" i="23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F43" i="22" s="1"/>
  <c r="AZ43" s="1"/>
  <c r="I43" i="18"/>
  <c r="AI43" i="22" s="1"/>
  <c r="F1524" i="23"/>
  <c r="D1524"/>
  <c r="B43" i="18"/>
  <c r="C1524" i="23" s="1"/>
  <c r="H43" i="18"/>
  <c r="Q1519" i="23" s="1"/>
  <c r="W1538"/>
  <c r="W1524"/>
  <c r="A1524"/>
  <c r="R1523"/>
  <c r="P1523"/>
  <c r="N1523"/>
  <c r="L1523"/>
  <c r="J1523"/>
  <c r="H1523"/>
  <c r="F1523"/>
  <c r="D1523"/>
  <c r="S1519"/>
  <c r="A1518"/>
  <c r="J42" i="18"/>
  <c r="AJ42" i="22" s="1"/>
  <c r="AL42"/>
  <c r="I42" i="18"/>
  <c r="F1478" i="23" s="1"/>
  <c r="X1497"/>
  <c r="N1483"/>
  <c r="E1483"/>
  <c r="D1483"/>
  <c r="B42" i="18"/>
  <c r="C1483" i="23" s="1"/>
  <c r="H42" i="18"/>
  <c r="Q1478" i="23" s="1"/>
  <c r="B1478"/>
  <c r="W1497"/>
  <c r="X1483"/>
  <c r="W1483"/>
  <c r="A1483"/>
  <c r="R1482"/>
  <c r="P1482"/>
  <c r="N1482"/>
  <c r="L1482"/>
  <c r="J1482"/>
  <c r="H1482"/>
  <c r="F1482"/>
  <c r="D1482"/>
  <c r="S1478"/>
  <c r="A1477"/>
  <c r="A1436"/>
  <c r="J41" i="18"/>
  <c r="AJ41" i="22" s="1"/>
  <c r="I41" i="18"/>
  <c r="AI41" i="22" s="1"/>
  <c r="Q1442" i="23"/>
  <c r="AD1442" s="1"/>
  <c r="P1442"/>
  <c r="K1442"/>
  <c r="AA1442" s="1"/>
  <c r="H1442"/>
  <c r="E1442"/>
  <c r="X1442" s="1"/>
  <c r="D1442"/>
  <c r="B41" i="18"/>
  <c r="C1442" i="23" s="1"/>
  <c r="H41" i="18"/>
  <c r="Q1437" i="23" s="1"/>
  <c r="B1437"/>
  <c r="W1456"/>
  <c r="W1442"/>
  <c r="A1442"/>
  <c r="R1441"/>
  <c r="P1441"/>
  <c r="N1441"/>
  <c r="L1441"/>
  <c r="J1441"/>
  <c r="H1441"/>
  <c r="F1441"/>
  <c r="D1441"/>
  <c r="S1437"/>
  <c r="J40" i="18"/>
  <c r="K1396" i="23" s="1"/>
  <c r="I40" i="18"/>
  <c r="F1396" i="23" s="1"/>
  <c r="Q1401"/>
  <c r="AD1401" s="1"/>
  <c r="P1401"/>
  <c r="N1401"/>
  <c r="J1401"/>
  <c r="F1401"/>
  <c r="B40" i="18"/>
  <c r="C1401" i="23" s="1"/>
  <c r="H40" i="18"/>
  <c r="Q1396" i="23" s="1"/>
  <c r="W1415"/>
  <c r="W1401"/>
  <c r="A1401"/>
  <c r="R1400"/>
  <c r="P1400"/>
  <c r="N1400"/>
  <c r="L1400"/>
  <c r="J1400"/>
  <c r="H1400"/>
  <c r="F1400"/>
  <c r="D1400"/>
  <c r="S1396"/>
  <c r="A1395"/>
  <c r="J39" i="18"/>
  <c r="F39" i="22" s="1"/>
  <c r="AZ39" s="1"/>
  <c r="I39" i="18"/>
  <c r="F1355" i="23" s="1"/>
  <c r="O1360"/>
  <c r="L1360"/>
  <c r="D1360"/>
  <c r="B39" i="18"/>
  <c r="C1360" i="23" s="1"/>
  <c r="H39" i="18"/>
  <c r="Q1355" i="23" s="1"/>
  <c r="B1355"/>
  <c r="W1374"/>
  <c r="AC1360"/>
  <c r="W1360"/>
  <c r="A1360"/>
  <c r="R1359"/>
  <c r="P1359"/>
  <c r="N1359"/>
  <c r="L1359"/>
  <c r="J1359"/>
  <c r="H1359"/>
  <c r="F1359"/>
  <c r="D1359"/>
  <c r="S1355"/>
  <c r="A1354"/>
  <c r="J38" i="18"/>
  <c r="AJ38" i="22" s="1"/>
  <c r="I38" i="18"/>
  <c r="R1319" i="23"/>
  <c r="M1319"/>
  <c r="AB1319" s="1"/>
  <c r="L1319"/>
  <c r="J1319"/>
  <c r="F1319"/>
  <c r="E1319"/>
  <c r="X1319" s="1"/>
  <c r="D1319"/>
  <c r="B38" i="18"/>
  <c r="H38"/>
  <c r="Q1314" i="23" s="1"/>
  <c r="W1333"/>
  <c r="W1319"/>
  <c r="A1319"/>
  <c r="R1318"/>
  <c r="P1318"/>
  <c r="N1318"/>
  <c r="L1318"/>
  <c r="J1318"/>
  <c r="H1318"/>
  <c r="F1318"/>
  <c r="D1318"/>
  <c r="S1314"/>
  <c r="A1313"/>
  <c r="J37" i="18"/>
  <c r="AJ37" i="22" s="1"/>
  <c r="I37" i="18"/>
  <c r="AI37" i="22" s="1"/>
  <c r="S1278" i="23"/>
  <c r="AE1278" s="1"/>
  <c r="P1278"/>
  <c r="H1278"/>
  <c r="B37" i="18"/>
  <c r="B1273" i="23" s="1"/>
  <c r="H37" i="18"/>
  <c r="Q1273" i="23" s="1"/>
  <c r="A1272"/>
  <c r="W1292"/>
  <c r="W1278"/>
  <c r="A1278"/>
  <c r="R1277"/>
  <c r="P1277"/>
  <c r="N1277"/>
  <c r="L1277"/>
  <c r="J1277"/>
  <c r="H1277"/>
  <c r="F1277"/>
  <c r="D1277"/>
  <c r="S1273"/>
  <c r="A1231"/>
  <c r="W1251"/>
  <c r="Q1237"/>
  <c r="AD1237" s="1"/>
  <c r="W1237"/>
  <c r="P1237"/>
  <c r="J1237"/>
  <c r="B36" i="18"/>
  <c r="C1237" i="23" s="1"/>
  <c r="H36" i="18"/>
  <c r="Q1232" i="23" s="1"/>
  <c r="K1232"/>
  <c r="F1232"/>
  <c r="A1237"/>
  <c r="R1236"/>
  <c r="P1236"/>
  <c r="N1236"/>
  <c r="L1236"/>
  <c r="J1236"/>
  <c r="H1236"/>
  <c r="F1236"/>
  <c r="D1236"/>
  <c r="S1232"/>
  <c r="K1191"/>
  <c r="B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A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A89"/>
  <c r="R88"/>
  <c r="P88"/>
  <c r="N88"/>
  <c r="L88"/>
  <c r="J88"/>
  <c r="H88"/>
  <c r="F88"/>
  <c r="D88"/>
  <c r="S84"/>
  <c r="A83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B93" i="21"/>
  <c r="C93"/>
  <c r="D93"/>
  <c r="E93" s="1"/>
  <c r="F93"/>
  <c r="G93"/>
  <c r="H93"/>
  <c r="I93"/>
  <c r="J93"/>
  <c r="K93"/>
  <c r="L93"/>
  <c r="P93"/>
  <c r="Q93"/>
  <c r="R93"/>
  <c r="S93"/>
  <c r="T93"/>
  <c r="U93"/>
  <c r="V93"/>
  <c r="W93"/>
  <c r="X93"/>
  <c r="Y93"/>
  <c r="AC93"/>
  <c r="AD93"/>
  <c r="AE93"/>
  <c r="AF93"/>
  <c r="AG93"/>
  <c r="AH93"/>
  <c r="AI93"/>
  <c r="AJ93"/>
  <c r="AK93"/>
  <c r="AL93"/>
  <c r="AM93"/>
  <c r="AM92"/>
  <c r="AL92"/>
  <c r="AK92"/>
  <c r="AJ92"/>
  <c r="AI92"/>
  <c r="AH92"/>
  <c r="AG92"/>
  <c r="AF92"/>
  <c r="AE92"/>
  <c r="AD92"/>
  <c r="AC92"/>
  <c r="Y92"/>
  <c r="X92"/>
  <c r="W92"/>
  <c r="V92"/>
  <c r="U92"/>
  <c r="T92"/>
  <c r="S92"/>
  <c r="R92"/>
  <c r="Q92"/>
  <c r="P92"/>
  <c r="L92"/>
  <c r="K92"/>
  <c r="J92"/>
  <c r="I92"/>
  <c r="H92"/>
  <c r="G92"/>
  <c r="F92"/>
  <c r="D92"/>
  <c r="E92" s="1"/>
  <c r="C92"/>
  <c r="B92"/>
  <c r="AM91"/>
  <c r="AL91"/>
  <c r="AK91"/>
  <c r="AJ91"/>
  <c r="AI91"/>
  <c r="AH91"/>
  <c r="AG91"/>
  <c r="AF91"/>
  <c r="AE91"/>
  <c r="AD91"/>
  <c r="AC91"/>
  <c r="Y91"/>
  <c r="X91"/>
  <c r="W91"/>
  <c r="V91"/>
  <c r="U91"/>
  <c r="T91"/>
  <c r="S91"/>
  <c r="R91"/>
  <c r="Q91"/>
  <c r="P91"/>
  <c r="L91"/>
  <c r="K91"/>
  <c r="J91"/>
  <c r="I91"/>
  <c r="H91"/>
  <c r="G91"/>
  <c r="F91"/>
  <c r="D91"/>
  <c r="E91" s="1"/>
  <c r="C91"/>
  <c r="B91"/>
  <c r="AM90"/>
  <c r="AL90"/>
  <c r="AK90"/>
  <c r="AJ90"/>
  <c r="AI90"/>
  <c r="AH90"/>
  <c r="AG90"/>
  <c r="AF90"/>
  <c r="AE90"/>
  <c r="AD90"/>
  <c r="AC90"/>
  <c r="Y90"/>
  <c r="X90"/>
  <c r="W90"/>
  <c r="V90"/>
  <c r="U90"/>
  <c r="T90"/>
  <c r="S90"/>
  <c r="R90"/>
  <c r="Q90"/>
  <c r="P90"/>
  <c r="L90"/>
  <c r="K90"/>
  <c r="J90"/>
  <c r="I90"/>
  <c r="H90"/>
  <c r="G90"/>
  <c r="F90"/>
  <c r="D90"/>
  <c r="E90" s="1"/>
  <c r="C90"/>
  <c r="B90"/>
  <c r="AM89"/>
  <c r="AL89"/>
  <c r="AK89"/>
  <c r="AJ89"/>
  <c r="AI89"/>
  <c r="AH89"/>
  <c r="AG89"/>
  <c r="AF89"/>
  <c r="AE89"/>
  <c r="AD89"/>
  <c r="AC89"/>
  <c r="Y89"/>
  <c r="X89"/>
  <c r="W89"/>
  <c r="V89"/>
  <c r="U89"/>
  <c r="T89"/>
  <c r="S89"/>
  <c r="R89"/>
  <c r="Q89"/>
  <c r="P89"/>
  <c r="L89"/>
  <c r="K89"/>
  <c r="J89"/>
  <c r="I89"/>
  <c r="H89"/>
  <c r="G89"/>
  <c r="F89"/>
  <c r="D89"/>
  <c r="E89" s="1"/>
  <c r="C89"/>
  <c r="B89"/>
  <c r="AM88"/>
  <c r="AL88"/>
  <c r="AK88"/>
  <c r="AJ88"/>
  <c r="AI88"/>
  <c r="AH88"/>
  <c r="AG88"/>
  <c r="AF88"/>
  <c r="AE88"/>
  <c r="AD88"/>
  <c r="AC88"/>
  <c r="Y88"/>
  <c r="X88"/>
  <c r="W88"/>
  <c r="V88"/>
  <c r="U88"/>
  <c r="T88"/>
  <c r="S88"/>
  <c r="R88"/>
  <c r="Q88"/>
  <c r="P88"/>
  <c r="L88"/>
  <c r="K88"/>
  <c r="J88"/>
  <c r="I88"/>
  <c r="H88"/>
  <c r="G88"/>
  <c r="F88"/>
  <c r="D88"/>
  <c r="E88" s="1"/>
  <c r="C88"/>
  <c r="B88"/>
  <c r="AM87"/>
  <c r="AL87"/>
  <c r="AK87"/>
  <c r="AJ87"/>
  <c r="AI87"/>
  <c r="AH87"/>
  <c r="AG87"/>
  <c r="AF87"/>
  <c r="AE87"/>
  <c r="AD87"/>
  <c r="AC87"/>
  <c r="Y87"/>
  <c r="X87"/>
  <c r="W87"/>
  <c r="V87"/>
  <c r="U87"/>
  <c r="T87"/>
  <c r="S87"/>
  <c r="R87"/>
  <c r="Q87"/>
  <c r="P87"/>
  <c r="L87"/>
  <c r="K87"/>
  <c r="J87"/>
  <c r="I87"/>
  <c r="H87"/>
  <c r="G87"/>
  <c r="F87"/>
  <c r="D87"/>
  <c r="E87" s="1"/>
  <c r="C87"/>
  <c r="B87"/>
  <c r="AM86"/>
  <c r="AL86"/>
  <c r="AK86"/>
  <c r="AJ86"/>
  <c r="AI86"/>
  <c r="AH86"/>
  <c r="AG86"/>
  <c r="AF86"/>
  <c r="AE86"/>
  <c r="AD86"/>
  <c r="AC86"/>
  <c r="Y86"/>
  <c r="X86"/>
  <c r="W86"/>
  <c r="V86"/>
  <c r="U86"/>
  <c r="T86"/>
  <c r="S86"/>
  <c r="R86"/>
  <c r="Q86"/>
  <c r="P86"/>
  <c r="L86"/>
  <c r="K86"/>
  <c r="J86"/>
  <c r="I86"/>
  <c r="H86"/>
  <c r="G86"/>
  <c r="F86"/>
  <c r="D86"/>
  <c r="E86" s="1"/>
  <c r="C86"/>
  <c r="B86"/>
  <c r="AM85"/>
  <c r="AL85"/>
  <c r="AK85"/>
  <c r="AJ85"/>
  <c r="AI85"/>
  <c r="AH85"/>
  <c r="AG85"/>
  <c r="AF85"/>
  <c r="AE85"/>
  <c r="AD85"/>
  <c r="AC85"/>
  <c r="Y85"/>
  <c r="X85"/>
  <c r="W85"/>
  <c r="V85"/>
  <c r="U85"/>
  <c r="T85"/>
  <c r="S85"/>
  <c r="R85"/>
  <c r="Q85"/>
  <c r="P85"/>
  <c r="L85"/>
  <c r="K85"/>
  <c r="J85"/>
  <c r="I85"/>
  <c r="H85"/>
  <c r="G85"/>
  <c r="F85"/>
  <c r="D85"/>
  <c r="E85" s="1"/>
  <c r="C85"/>
  <c r="B85"/>
  <c r="AM84"/>
  <c r="AL84"/>
  <c r="AK84"/>
  <c r="AJ84"/>
  <c r="AI84"/>
  <c r="AH84"/>
  <c r="AG84"/>
  <c r="AF84"/>
  <c r="AE84"/>
  <c r="AD84"/>
  <c r="AC84"/>
  <c r="Y84"/>
  <c r="X84"/>
  <c r="W84"/>
  <c r="V84"/>
  <c r="U84"/>
  <c r="T84"/>
  <c r="S84"/>
  <c r="R84"/>
  <c r="Q84"/>
  <c r="P84"/>
  <c r="L84"/>
  <c r="K84"/>
  <c r="J84"/>
  <c r="I84"/>
  <c r="H84"/>
  <c r="G84"/>
  <c r="F84"/>
  <c r="D84"/>
  <c r="E84" s="1"/>
  <c r="C84"/>
  <c r="B84"/>
  <c r="AM83"/>
  <c r="AL83"/>
  <c r="AK83"/>
  <c r="AJ83"/>
  <c r="AI83"/>
  <c r="AH83"/>
  <c r="AG83"/>
  <c r="AF83"/>
  <c r="AE83"/>
  <c r="AD83"/>
  <c r="AC83"/>
  <c r="Y83"/>
  <c r="X83"/>
  <c r="W83"/>
  <c r="V83"/>
  <c r="U83"/>
  <c r="T83"/>
  <c r="S83"/>
  <c r="R83"/>
  <c r="Q83"/>
  <c r="P83"/>
  <c r="L83"/>
  <c r="K83"/>
  <c r="J83"/>
  <c r="I83"/>
  <c r="H83"/>
  <c r="G83"/>
  <c r="F83"/>
  <c r="D83"/>
  <c r="E83" s="1"/>
  <c r="C83"/>
  <c r="B83"/>
  <c r="AM82"/>
  <c r="AL82"/>
  <c r="AK82"/>
  <c r="AJ82"/>
  <c r="AI82"/>
  <c r="AH82"/>
  <c r="AG82"/>
  <c r="AF82"/>
  <c r="AE82"/>
  <c r="AD82"/>
  <c r="AC82"/>
  <c r="Y82"/>
  <c r="X82"/>
  <c r="W82"/>
  <c r="V82"/>
  <c r="U82"/>
  <c r="T82"/>
  <c r="S82"/>
  <c r="R82"/>
  <c r="Q82"/>
  <c r="P82"/>
  <c r="L82"/>
  <c r="K82"/>
  <c r="J82"/>
  <c r="I82"/>
  <c r="H82"/>
  <c r="G82"/>
  <c r="F82"/>
  <c r="D82"/>
  <c r="E82" s="1"/>
  <c r="C82"/>
  <c r="B82"/>
  <c r="AM81"/>
  <c r="AL81"/>
  <c r="AK81"/>
  <c r="AJ81"/>
  <c r="AI81"/>
  <c r="AH81"/>
  <c r="AG81"/>
  <c r="AF81"/>
  <c r="AE81"/>
  <c r="AD81"/>
  <c r="AC81"/>
  <c r="Y81"/>
  <c r="X81"/>
  <c r="W81"/>
  <c r="V81"/>
  <c r="U81"/>
  <c r="T81"/>
  <c r="S81"/>
  <c r="R81"/>
  <c r="Q81"/>
  <c r="P81"/>
  <c r="L81"/>
  <c r="K81"/>
  <c r="J81"/>
  <c r="I81"/>
  <c r="H81"/>
  <c r="G81"/>
  <c r="F81"/>
  <c r="D81"/>
  <c r="E81" s="1"/>
  <c r="C81"/>
  <c r="B81"/>
  <c r="AM80"/>
  <c r="AL80"/>
  <c r="AK80"/>
  <c r="AJ80"/>
  <c r="AI80"/>
  <c r="AH80"/>
  <c r="AG80"/>
  <c r="AF80"/>
  <c r="AE80"/>
  <c r="AD80"/>
  <c r="AC80"/>
  <c r="Y80"/>
  <c r="X80"/>
  <c r="W80"/>
  <c r="V80"/>
  <c r="U80"/>
  <c r="T80"/>
  <c r="S80"/>
  <c r="R80"/>
  <c r="Q80"/>
  <c r="P80"/>
  <c r="L80"/>
  <c r="K80"/>
  <c r="J80"/>
  <c r="I80"/>
  <c r="H80"/>
  <c r="G80"/>
  <c r="F80"/>
  <c r="D80"/>
  <c r="E80" s="1"/>
  <c r="C80"/>
  <c r="B80"/>
  <c r="AM79"/>
  <c r="AL79"/>
  <c r="AK79"/>
  <c r="AJ79"/>
  <c r="AI79"/>
  <c r="AH79"/>
  <c r="AG79"/>
  <c r="AF79"/>
  <c r="AE79"/>
  <c r="AD79"/>
  <c r="AC79"/>
  <c r="Y79"/>
  <c r="X79"/>
  <c r="W79"/>
  <c r="V79"/>
  <c r="U79"/>
  <c r="T79"/>
  <c r="S79"/>
  <c r="R79"/>
  <c r="Q79"/>
  <c r="P79"/>
  <c r="L79"/>
  <c r="K79"/>
  <c r="J79"/>
  <c r="I79"/>
  <c r="H79"/>
  <c r="G79"/>
  <c r="F79"/>
  <c r="D79"/>
  <c r="E79" s="1"/>
  <c r="C79"/>
  <c r="B79"/>
  <c r="AM78"/>
  <c r="AL78"/>
  <c r="AK78"/>
  <c r="AJ78"/>
  <c r="AI78"/>
  <c r="AH78"/>
  <c r="AG78"/>
  <c r="AF78"/>
  <c r="AE78"/>
  <c r="AD78"/>
  <c r="AC78"/>
  <c r="Y78"/>
  <c r="X78"/>
  <c r="W78"/>
  <c r="V78"/>
  <c r="U78"/>
  <c r="T78"/>
  <c r="S78"/>
  <c r="R78"/>
  <c r="Q78"/>
  <c r="P78"/>
  <c r="L78"/>
  <c r="K78"/>
  <c r="J78"/>
  <c r="I78"/>
  <c r="H78"/>
  <c r="G78"/>
  <c r="F78"/>
  <c r="D78"/>
  <c r="E78" s="1"/>
  <c r="C78"/>
  <c r="B78"/>
  <c r="AM77"/>
  <c r="AL77"/>
  <c r="AK77"/>
  <c r="AJ77"/>
  <c r="AI77"/>
  <c r="AH77"/>
  <c r="AG77"/>
  <c r="AF77"/>
  <c r="AE77"/>
  <c r="AD77"/>
  <c r="AC77"/>
  <c r="Y77"/>
  <c r="X77"/>
  <c r="W77"/>
  <c r="V77"/>
  <c r="U77"/>
  <c r="T77"/>
  <c r="S77"/>
  <c r="R77"/>
  <c r="Q77"/>
  <c r="P77"/>
  <c r="L77"/>
  <c r="K77"/>
  <c r="J77"/>
  <c r="I77"/>
  <c r="H77"/>
  <c r="G77"/>
  <c r="F77"/>
  <c r="D77"/>
  <c r="E77" s="1"/>
  <c r="C77"/>
  <c r="B77"/>
  <c r="AM76"/>
  <c r="AL76"/>
  <c r="AK76"/>
  <c r="AJ76"/>
  <c r="AI76"/>
  <c r="AH76"/>
  <c r="AG76"/>
  <c r="AF76"/>
  <c r="AE76"/>
  <c r="AD76"/>
  <c r="AC76"/>
  <c r="Y76"/>
  <c r="X76"/>
  <c r="W76"/>
  <c r="V76"/>
  <c r="U76"/>
  <c r="T76"/>
  <c r="S76"/>
  <c r="R76"/>
  <c r="Q76"/>
  <c r="P76"/>
  <c r="L76"/>
  <c r="K76"/>
  <c r="J76"/>
  <c r="I76"/>
  <c r="H76"/>
  <c r="G76"/>
  <c r="F76"/>
  <c r="D76"/>
  <c r="E76" s="1"/>
  <c r="C76"/>
  <c r="B76"/>
  <c r="AM75"/>
  <c r="AL75"/>
  <c r="AK75"/>
  <c r="AJ75"/>
  <c r="AI75"/>
  <c r="AH75"/>
  <c r="AG75"/>
  <c r="AF75"/>
  <c r="AE75"/>
  <c r="AD75"/>
  <c r="AC75"/>
  <c r="Y75"/>
  <c r="X75"/>
  <c r="W75"/>
  <c r="V75"/>
  <c r="U75"/>
  <c r="T75"/>
  <c r="S75"/>
  <c r="R75"/>
  <c r="Q75"/>
  <c r="P75"/>
  <c r="L75"/>
  <c r="K75"/>
  <c r="J75"/>
  <c r="I75"/>
  <c r="H75"/>
  <c r="G75"/>
  <c r="F75"/>
  <c r="D75"/>
  <c r="E75" s="1"/>
  <c r="C75"/>
  <c r="B75"/>
  <c r="AM74"/>
  <c r="AL74"/>
  <c r="AK74"/>
  <c r="AJ74"/>
  <c r="AI74"/>
  <c r="AH74"/>
  <c r="AG74"/>
  <c r="AF74"/>
  <c r="AE74"/>
  <c r="AD74"/>
  <c r="AC74"/>
  <c r="Y74"/>
  <c r="X74"/>
  <c r="W74"/>
  <c r="V74"/>
  <c r="U74"/>
  <c r="T74"/>
  <c r="S74"/>
  <c r="R74"/>
  <c r="Q74"/>
  <c r="P74"/>
  <c r="L74"/>
  <c r="K74"/>
  <c r="J74"/>
  <c r="I74"/>
  <c r="H74"/>
  <c r="G74"/>
  <c r="F74"/>
  <c r="D74"/>
  <c r="E74" s="1"/>
  <c r="C74"/>
  <c r="B74"/>
  <c r="AM73"/>
  <c r="AL73"/>
  <c r="AK73"/>
  <c r="AJ73"/>
  <c r="AI73"/>
  <c r="AH73"/>
  <c r="AG73"/>
  <c r="AF73"/>
  <c r="AE73"/>
  <c r="AD73"/>
  <c r="AC73"/>
  <c r="Y73"/>
  <c r="X73"/>
  <c r="W73"/>
  <c r="V73"/>
  <c r="U73"/>
  <c r="T73"/>
  <c r="S73"/>
  <c r="R73"/>
  <c r="Q73"/>
  <c r="P73"/>
  <c r="L73"/>
  <c r="K73"/>
  <c r="J73"/>
  <c r="I73"/>
  <c r="H73"/>
  <c r="G73"/>
  <c r="F73"/>
  <c r="D73"/>
  <c r="E73" s="1"/>
  <c r="C73"/>
  <c r="B73"/>
  <c r="AM72"/>
  <c r="AL72"/>
  <c r="AK72"/>
  <c r="AJ72"/>
  <c r="AI72"/>
  <c r="AH72"/>
  <c r="AG72"/>
  <c r="AF72"/>
  <c r="AE72"/>
  <c r="AD72"/>
  <c r="AC72"/>
  <c r="Y72"/>
  <c r="X72"/>
  <c r="W72"/>
  <c r="V72"/>
  <c r="U72"/>
  <c r="T72"/>
  <c r="S72"/>
  <c r="R72"/>
  <c r="Q72"/>
  <c r="P72"/>
  <c r="L72"/>
  <c r="K72"/>
  <c r="J72"/>
  <c r="I72"/>
  <c r="H72"/>
  <c r="G72"/>
  <c r="F72"/>
  <c r="D72"/>
  <c r="E72" s="1"/>
  <c r="C72"/>
  <c r="B72"/>
  <c r="AM71"/>
  <c r="AL71"/>
  <c r="AK71"/>
  <c r="AJ71"/>
  <c r="AI71"/>
  <c r="AH71"/>
  <c r="AG71"/>
  <c r="AF71"/>
  <c r="AE71"/>
  <c r="AD71"/>
  <c r="AC71"/>
  <c r="Y71"/>
  <c r="X71"/>
  <c r="W71"/>
  <c r="V71"/>
  <c r="U71"/>
  <c r="T71"/>
  <c r="S71"/>
  <c r="R71"/>
  <c r="Q71"/>
  <c r="P71"/>
  <c r="L71"/>
  <c r="K71"/>
  <c r="J71"/>
  <c r="I71"/>
  <c r="H71"/>
  <c r="G71"/>
  <c r="F71"/>
  <c r="D71"/>
  <c r="E71" s="1"/>
  <c r="C71"/>
  <c r="B71"/>
  <c r="AM70"/>
  <c r="AL70"/>
  <c r="AK70"/>
  <c r="AJ70"/>
  <c r="AI70"/>
  <c r="AH70"/>
  <c r="AG70"/>
  <c r="AF70"/>
  <c r="AE70"/>
  <c r="AD70"/>
  <c r="AC70"/>
  <c r="Y70"/>
  <c r="X70"/>
  <c r="W70"/>
  <c r="V70"/>
  <c r="U70"/>
  <c r="T70"/>
  <c r="S70"/>
  <c r="R70"/>
  <c r="Q70"/>
  <c r="P70"/>
  <c r="L70"/>
  <c r="K70"/>
  <c r="J70"/>
  <c r="I70"/>
  <c r="H70"/>
  <c r="G70"/>
  <c r="F70"/>
  <c r="D70"/>
  <c r="E70" s="1"/>
  <c r="C70"/>
  <c r="B70"/>
  <c r="AM69"/>
  <c r="AL69"/>
  <c r="AK69"/>
  <c r="AJ69"/>
  <c r="AI69"/>
  <c r="AH69"/>
  <c r="AG69"/>
  <c r="AF69"/>
  <c r="AE69"/>
  <c r="AD69"/>
  <c r="AC69"/>
  <c r="Y69"/>
  <c r="X69"/>
  <c r="W69"/>
  <c r="V69"/>
  <c r="U69"/>
  <c r="T69"/>
  <c r="S69"/>
  <c r="R69"/>
  <c r="Q69"/>
  <c r="P69"/>
  <c r="L69"/>
  <c r="K69"/>
  <c r="J69"/>
  <c r="I69"/>
  <c r="H69"/>
  <c r="G69"/>
  <c r="F69"/>
  <c r="D69"/>
  <c r="E69" s="1"/>
  <c r="C69"/>
  <c r="B69"/>
  <c r="AM68"/>
  <c r="AL68"/>
  <c r="AK68"/>
  <c r="AJ68"/>
  <c r="AI68"/>
  <c r="AH68"/>
  <c r="AG68"/>
  <c r="AF68"/>
  <c r="AE68"/>
  <c r="AD68"/>
  <c r="AC68"/>
  <c r="Y68"/>
  <c r="X68"/>
  <c r="W68"/>
  <c r="V68"/>
  <c r="U68"/>
  <c r="T68"/>
  <c r="S68"/>
  <c r="R68"/>
  <c r="Q68"/>
  <c r="P68"/>
  <c r="L68"/>
  <c r="K68"/>
  <c r="J68"/>
  <c r="I68"/>
  <c r="H68"/>
  <c r="G68"/>
  <c r="F68"/>
  <c r="D68"/>
  <c r="E68" s="1"/>
  <c r="C68"/>
  <c r="B68"/>
  <c r="AM67"/>
  <c r="AL67"/>
  <c r="AK67"/>
  <c r="AJ67"/>
  <c r="AI67"/>
  <c r="AH67"/>
  <c r="AG67"/>
  <c r="AF67"/>
  <c r="AE67"/>
  <c r="AD67"/>
  <c r="AC67"/>
  <c r="Y67"/>
  <c r="X67"/>
  <c r="W67"/>
  <c r="V67"/>
  <c r="U67"/>
  <c r="T67"/>
  <c r="S67"/>
  <c r="R67"/>
  <c r="Q67"/>
  <c r="P67"/>
  <c r="L67"/>
  <c r="K67"/>
  <c r="J67"/>
  <c r="I67"/>
  <c r="H67"/>
  <c r="G67"/>
  <c r="F67"/>
  <c r="D67"/>
  <c r="E67" s="1"/>
  <c r="C67"/>
  <c r="B67"/>
  <c r="AM66"/>
  <c r="AL66"/>
  <c r="AK66"/>
  <c r="AJ66"/>
  <c r="AI66"/>
  <c r="AH66"/>
  <c r="AG66"/>
  <c r="AF66"/>
  <c r="AE66"/>
  <c r="AD66"/>
  <c r="AC66"/>
  <c r="Y66"/>
  <c r="X66"/>
  <c r="W66"/>
  <c r="V66"/>
  <c r="U66"/>
  <c r="T66"/>
  <c r="S66"/>
  <c r="R66"/>
  <c r="Q66"/>
  <c r="P66"/>
  <c r="L66"/>
  <c r="K66"/>
  <c r="J66"/>
  <c r="I66"/>
  <c r="H66"/>
  <c r="G66"/>
  <c r="F66"/>
  <c r="D66"/>
  <c r="E66" s="1"/>
  <c r="C66"/>
  <c r="B66"/>
  <c r="AM65"/>
  <c r="AL65"/>
  <c r="AK65"/>
  <c r="AJ65"/>
  <c r="AI65"/>
  <c r="AH65"/>
  <c r="AG65"/>
  <c r="AF65"/>
  <c r="AE65"/>
  <c r="AD65"/>
  <c r="AC65"/>
  <c r="Y65"/>
  <c r="X65"/>
  <c r="W65"/>
  <c r="V65"/>
  <c r="U65"/>
  <c r="T65"/>
  <c r="S65"/>
  <c r="R65"/>
  <c r="Q65"/>
  <c r="P65"/>
  <c r="L65"/>
  <c r="K65"/>
  <c r="J65"/>
  <c r="I65"/>
  <c r="H65"/>
  <c r="G65"/>
  <c r="F65"/>
  <c r="D65"/>
  <c r="E65" s="1"/>
  <c r="C65"/>
  <c r="B65"/>
  <c r="A65"/>
  <c r="AM64"/>
  <c r="AL64"/>
  <c r="AK64"/>
  <c r="AJ64"/>
  <c r="AI64"/>
  <c r="AH64"/>
  <c r="AG64"/>
  <c r="AF64"/>
  <c r="AE64"/>
  <c r="AC64"/>
  <c r="Y64"/>
  <c r="X64"/>
  <c r="W64"/>
  <c r="V64"/>
  <c r="U64"/>
  <c r="T64"/>
  <c r="S64"/>
  <c r="R64"/>
  <c r="Q64"/>
  <c r="P64"/>
  <c r="L64"/>
  <c r="K64"/>
  <c r="J64"/>
  <c r="I64"/>
  <c r="H64"/>
  <c r="G64"/>
  <c r="F64"/>
  <c r="D64"/>
  <c r="E64" s="1"/>
  <c r="C64"/>
  <c r="B64"/>
  <c r="A64"/>
  <c r="C55"/>
  <c r="C54"/>
  <c r="C53"/>
  <c r="AX43"/>
  <c r="AW43"/>
  <c r="AV43"/>
  <c r="AU43"/>
  <c r="AT43"/>
  <c r="AS43"/>
  <c r="AR43"/>
  <c r="AQ43"/>
  <c r="AP43"/>
  <c r="AO43"/>
  <c r="AN43"/>
  <c r="AM43"/>
  <c r="AL43"/>
  <c r="AK43"/>
  <c r="AJ43"/>
  <c r="AI43"/>
  <c r="AE43"/>
  <c r="AD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AX42"/>
  <c r="AW42"/>
  <c r="AV42"/>
  <c r="AU42"/>
  <c r="AT42"/>
  <c r="AS42"/>
  <c r="AR42"/>
  <c r="AQ42"/>
  <c r="AP42"/>
  <c r="AO42"/>
  <c r="AN42"/>
  <c r="AM42"/>
  <c r="AL42"/>
  <c r="AK42"/>
  <c r="AJ42"/>
  <c r="AI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I42"/>
  <c r="H42"/>
  <c r="G42"/>
  <c r="F42"/>
  <c r="D42"/>
  <c r="E42" s="1"/>
  <c r="C42"/>
  <c r="B42"/>
  <c r="AX41"/>
  <c r="AW41"/>
  <c r="AV41"/>
  <c r="AU41"/>
  <c r="AT41"/>
  <c r="AS41"/>
  <c r="AR41"/>
  <c r="AQ41"/>
  <c r="AP41"/>
  <c r="AO41"/>
  <c r="AN41"/>
  <c r="AM41"/>
  <c r="AL41"/>
  <c r="AK41"/>
  <c r="AJ41"/>
  <c r="AI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AX40"/>
  <c r="AW40"/>
  <c r="AV40"/>
  <c r="AU40"/>
  <c r="AT40"/>
  <c r="AS40"/>
  <c r="AR40"/>
  <c r="AQ40"/>
  <c r="AP40"/>
  <c r="AO40"/>
  <c r="AN40"/>
  <c r="AM40"/>
  <c r="AL40"/>
  <c r="AK40"/>
  <c r="AJ40"/>
  <c r="AI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AX39"/>
  <c r="AW39"/>
  <c r="AV39"/>
  <c r="AU39"/>
  <c r="AT39"/>
  <c r="AS39"/>
  <c r="AR39"/>
  <c r="AQ39"/>
  <c r="AP39"/>
  <c r="AO39"/>
  <c r="AN39"/>
  <c r="AM39"/>
  <c r="AL39"/>
  <c r="AK39"/>
  <c r="AJ39"/>
  <c r="AI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AX38"/>
  <c r="AW38"/>
  <c r="AV38"/>
  <c r="AU38"/>
  <c r="AT38"/>
  <c r="AS38"/>
  <c r="AR38"/>
  <c r="AQ38"/>
  <c r="AP38"/>
  <c r="AO38"/>
  <c r="AN38"/>
  <c r="AM38"/>
  <c r="AL38"/>
  <c r="AK38"/>
  <c r="AJ38"/>
  <c r="AI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AX37"/>
  <c r="AW37"/>
  <c r="AV37"/>
  <c r="AU37"/>
  <c r="AT37"/>
  <c r="AS37"/>
  <c r="AR37"/>
  <c r="AQ37"/>
  <c r="AP37"/>
  <c r="AO37"/>
  <c r="AN37"/>
  <c r="AM37"/>
  <c r="AL37"/>
  <c r="AK37"/>
  <c r="AJ37"/>
  <c r="AI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AX36"/>
  <c r="AW36"/>
  <c r="AV36"/>
  <c r="AU36"/>
  <c r="AT36"/>
  <c r="AS36"/>
  <c r="AR36"/>
  <c r="AQ36"/>
  <c r="AP36"/>
  <c r="AO36"/>
  <c r="AN36"/>
  <c r="AM36"/>
  <c r="AL36"/>
  <c r="AK36"/>
  <c r="AJ36"/>
  <c r="AI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AX35"/>
  <c r="AW35"/>
  <c r="AV35"/>
  <c r="AU35"/>
  <c r="AT35"/>
  <c r="AS35"/>
  <c r="AR35"/>
  <c r="AQ35"/>
  <c r="AP35"/>
  <c r="AO35"/>
  <c r="AN35"/>
  <c r="AM35"/>
  <c r="AL35"/>
  <c r="AK35"/>
  <c r="AJ35"/>
  <c r="AI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AX34"/>
  <c r="AW34"/>
  <c r="AV34"/>
  <c r="AU34"/>
  <c r="AT34"/>
  <c r="AS34"/>
  <c r="AR34"/>
  <c r="AQ34"/>
  <c r="AP34"/>
  <c r="AO34"/>
  <c r="AN34"/>
  <c r="AM34"/>
  <c r="AL34"/>
  <c r="AK34"/>
  <c r="AJ34"/>
  <c r="AI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AX33"/>
  <c r="AW33"/>
  <c r="AV33"/>
  <c r="AU33"/>
  <c r="AT33"/>
  <c r="AS33"/>
  <c r="AR33"/>
  <c r="AQ33"/>
  <c r="AP33"/>
  <c r="AO33"/>
  <c r="AN33"/>
  <c r="AM33"/>
  <c r="AL33"/>
  <c r="AK33"/>
  <c r="AJ33"/>
  <c r="AI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AX32"/>
  <c r="AW32"/>
  <c r="AV32"/>
  <c r="AU32"/>
  <c r="AT32"/>
  <c r="AS32"/>
  <c r="AR32"/>
  <c r="AQ32"/>
  <c r="AP32"/>
  <c r="AO32"/>
  <c r="AN32"/>
  <c r="AM32"/>
  <c r="AL32"/>
  <c r="AK32"/>
  <c r="AJ32"/>
  <c r="AI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AX31"/>
  <c r="AW31"/>
  <c r="AV31"/>
  <c r="AU31"/>
  <c r="AT31"/>
  <c r="AS31"/>
  <c r="AR31"/>
  <c r="AQ31"/>
  <c r="AP31"/>
  <c r="AO31"/>
  <c r="AN31"/>
  <c r="AM31"/>
  <c r="AL31"/>
  <c r="AK31"/>
  <c r="AJ31"/>
  <c r="AI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AX30"/>
  <c r="AW30"/>
  <c r="AV30"/>
  <c r="AU30"/>
  <c r="AT30"/>
  <c r="AS30"/>
  <c r="AR30"/>
  <c r="AQ30"/>
  <c r="AP30"/>
  <c r="AO30"/>
  <c r="AN30"/>
  <c r="AM30"/>
  <c r="AL30"/>
  <c r="AK30"/>
  <c r="AJ30"/>
  <c r="AI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AX29"/>
  <c r="AW29"/>
  <c r="AV29"/>
  <c r="AU29"/>
  <c r="AT29"/>
  <c r="AS29"/>
  <c r="AR29"/>
  <c r="AQ29"/>
  <c r="AP29"/>
  <c r="AO29"/>
  <c r="AN29"/>
  <c r="AM29"/>
  <c r="AL29"/>
  <c r="AK29"/>
  <c r="AJ29"/>
  <c r="AI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AX28"/>
  <c r="AW28"/>
  <c r="AV28"/>
  <c r="AU28"/>
  <c r="AT28"/>
  <c r="AS28"/>
  <c r="AR28"/>
  <c r="AQ28"/>
  <c r="AP28"/>
  <c r="AO28"/>
  <c r="AN28"/>
  <c r="AM28"/>
  <c r="AL28"/>
  <c r="AK28"/>
  <c r="AJ28"/>
  <c r="AI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AX27"/>
  <c r="AW27"/>
  <c r="AV27"/>
  <c r="AU27"/>
  <c r="AT27"/>
  <c r="AS27"/>
  <c r="AR27"/>
  <c r="AQ27"/>
  <c r="AP27"/>
  <c r="AO27"/>
  <c r="AN27"/>
  <c r="AM27"/>
  <c r="AL27"/>
  <c r="AK27"/>
  <c r="AJ27"/>
  <c r="AI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AX26"/>
  <c r="AW26"/>
  <c r="AV26"/>
  <c r="AU26"/>
  <c r="AT26"/>
  <c r="AS26"/>
  <c r="AR26"/>
  <c r="AQ26"/>
  <c r="AP26"/>
  <c r="AO26"/>
  <c r="AN26"/>
  <c r="AM26"/>
  <c r="AL26"/>
  <c r="AK26"/>
  <c r="AJ26"/>
  <c r="AI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AX25"/>
  <c r="AW25"/>
  <c r="AV25"/>
  <c r="AU25"/>
  <c r="AT25"/>
  <c r="AS25"/>
  <c r="AR25"/>
  <c r="AQ25"/>
  <c r="AP25"/>
  <c r="AO25"/>
  <c r="AN25"/>
  <c r="AM25"/>
  <c r="AL25"/>
  <c r="AK25"/>
  <c r="AJ25"/>
  <c r="AI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AX24"/>
  <c r="AW24"/>
  <c r="AV24"/>
  <c r="AU24"/>
  <c r="AT24"/>
  <c r="AS24"/>
  <c r="AR24"/>
  <c r="AQ24"/>
  <c r="AP24"/>
  <c r="AO24"/>
  <c r="AN24"/>
  <c r="AM24"/>
  <c r="AL24"/>
  <c r="AK24"/>
  <c r="AJ24"/>
  <c r="AI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AX23"/>
  <c r="AW23"/>
  <c r="AV23"/>
  <c r="AU23"/>
  <c r="AT23"/>
  <c r="AS23"/>
  <c r="AR23"/>
  <c r="AQ23"/>
  <c r="AP23"/>
  <c r="AO23"/>
  <c r="AN23"/>
  <c r="AM23"/>
  <c r="AL23"/>
  <c r="AK23"/>
  <c r="AJ23"/>
  <c r="AI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AX22"/>
  <c r="AW22"/>
  <c r="AV22"/>
  <c r="AU22"/>
  <c r="AT22"/>
  <c r="AS22"/>
  <c r="AR22"/>
  <c r="AQ22"/>
  <c r="AP22"/>
  <c r="AO22"/>
  <c r="AN22"/>
  <c r="AM22"/>
  <c r="AL22"/>
  <c r="AK22"/>
  <c r="AJ22"/>
  <c r="AI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AX21"/>
  <c r="AW21"/>
  <c r="AV21"/>
  <c r="AU21"/>
  <c r="AT21"/>
  <c r="AS21"/>
  <c r="AR21"/>
  <c r="AQ21"/>
  <c r="AP21"/>
  <c r="AO21"/>
  <c r="AN21"/>
  <c r="AM21"/>
  <c r="AL21"/>
  <c r="AK21"/>
  <c r="AJ21"/>
  <c r="AI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AX20"/>
  <c r="AW20"/>
  <c r="AV20"/>
  <c r="AU20"/>
  <c r="AT20"/>
  <c r="AS20"/>
  <c r="AR20"/>
  <c r="AQ20"/>
  <c r="AP20"/>
  <c r="AO20"/>
  <c r="AN20"/>
  <c r="AM20"/>
  <c r="AL20"/>
  <c r="AK20"/>
  <c r="AJ20"/>
  <c r="AI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AX19"/>
  <c r="AW19"/>
  <c r="AV19"/>
  <c r="AU19"/>
  <c r="AT19"/>
  <c r="AS19"/>
  <c r="AR19"/>
  <c r="AQ19"/>
  <c r="AP19"/>
  <c r="AO19"/>
  <c r="AN19"/>
  <c r="AM19"/>
  <c r="AL19"/>
  <c r="AK19"/>
  <c r="AJ19"/>
  <c r="AI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AX18"/>
  <c r="AW18"/>
  <c r="AV18"/>
  <c r="AU18"/>
  <c r="AT18"/>
  <c r="AS18"/>
  <c r="AR18"/>
  <c r="AQ18"/>
  <c r="AP18"/>
  <c r="AO18"/>
  <c r="AN18"/>
  <c r="AM18"/>
  <c r="AL18"/>
  <c r="AK18"/>
  <c r="AJ18"/>
  <c r="AI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AX17"/>
  <c r="AW17"/>
  <c r="AV17"/>
  <c r="AU17"/>
  <c r="AT17"/>
  <c r="AS17"/>
  <c r="AR17"/>
  <c r="AQ17"/>
  <c r="AP17"/>
  <c r="AO17"/>
  <c r="AN17"/>
  <c r="AM17"/>
  <c r="AL17"/>
  <c r="AK17"/>
  <c r="AJ17"/>
  <c r="AI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AX16"/>
  <c r="AW16"/>
  <c r="AV16"/>
  <c r="AU16"/>
  <c r="AT16"/>
  <c r="AS16"/>
  <c r="AR16"/>
  <c r="AQ16"/>
  <c r="AP16"/>
  <c r="AO16"/>
  <c r="AN16"/>
  <c r="AM16"/>
  <c r="AL16"/>
  <c r="AK16"/>
  <c r="AJ16"/>
  <c r="AI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AX15"/>
  <c r="AW15"/>
  <c r="AV15"/>
  <c r="AU15"/>
  <c r="AT15"/>
  <c r="AS15"/>
  <c r="AR15"/>
  <c r="AQ15"/>
  <c r="AP15"/>
  <c r="AO15"/>
  <c r="AN15"/>
  <c r="AM15"/>
  <c r="AL15"/>
  <c r="AK15"/>
  <c r="AJ15"/>
  <c r="AI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15"/>
  <c r="AX14"/>
  <c r="AW14"/>
  <c r="AV14"/>
  <c r="AU14"/>
  <c r="AT14"/>
  <c r="AS14"/>
  <c r="AR14"/>
  <c r="AQ14"/>
  <c r="AP14"/>
  <c r="AO14"/>
  <c r="AN14"/>
  <c r="AM14"/>
  <c r="AL14"/>
  <c r="AK14"/>
  <c r="AJ14"/>
  <c r="AI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J14"/>
  <c r="I14"/>
  <c r="H14"/>
  <c r="G14"/>
  <c r="F14"/>
  <c r="D14"/>
  <c r="E14" s="1"/>
  <c r="C14"/>
  <c r="B14"/>
  <c r="A14"/>
  <c r="C5"/>
  <c r="C4"/>
  <c r="C3"/>
  <c r="BP11" i="22"/>
  <c r="BP12"/>
  <c r="BP26"/>
  <c r="BP33"/>
  <c r="BP34"/>
  <c r="BN15"/>
  <c r="BN16"/>
  <c r="BN17"/>
  <c r="BN19"/>
  <c r="BN21"/>
  <c r="BN29"/>
  <c r="BN33"/>
  <c r="BN65"/>
  <c r="BL16"/>
  <c r="BL22"/>
  <c r="BL26"/>
  <c r="BL34"/>
  <c r="BJ12"/>
  <c r="BJ33"/>
  <c r="BJ65"/>
  <c r="BH15"/>
  <c r="BF65"/>
  <c r="BF11"/>
  <c r="BF16"/>
  <c r="BF17"/>
  <c r="BF19"/>
  <c r="BF20"/>
  <c r="BF21"/>
  <c r="BF25"/>
  <c r="BD14"/>
  <c r="BD19"/>
  <c r="BD26"/>
  <c r="BD30"/>
  <c r="BD31"/>
  <c r="BD32"/>
  <c r="BB19"/>
  <c r="BB23"/>
  <c r="BB30"/>
  <c r="BB65"/>
  <c r="AL7"/>
  <c r="X62" i="23" s="1"/>
  <c r="AL13" i="22"/>
  <c r="X308" i="23" s="1"/>
  <c r="J8" i="18"/>
  <c r="F8" i="22" s="1"/>
  <c r="AZ8" s="1"/>
  <c r="J9" i="18"/>
  <c r="F9" i="17" s="1"/>
  <c r="AZ9" s="1"/>
  <c r="J10" i="18"/>
  <c r="AJ10" i="22" s="1"/>
  <c r="J11" i="18"/>
  <c r="AJ11" i="22" s="1"/>
  <c r="J12" i="18"/>
  <c r="F12" i="22" s="1"/>
  <c r="AZ12" s="1"/>
  <c r="J13" i="18"/>
  <c r="K289" i="23" s="1"/>
  <c r="J15" i="18"/>
  <c r="AJ15" i="22" s="1"/>
  <c r="J16" i="18"/>
  <c r="AJ16" i="22" s="1"/>
  <c r="J17" i="18"/>
  <c r="F17" i="22" s="1"/>
  <c r="AZ17" s="1"/>
  <c r="J18" i="18"/>
  <c r="K494" i="23" s="1"/>
  <c r="J19" i="18"/>
  <c r="K535" i="23" s="1"/>
  <c r="J20" i="18"/>
  <c r="K576" i="23" s="1"/>
  <c r="J21" i="18"/>
  <c r="K617" i="23" s="1"/>
  <c r="J22" i="18"/>
  <c r="AJ22" i="22" s="1"/>
  <c r="J23" i="18"/>
  <c r="AJ23" i="22" s="1"/>
  <c r="J24" i="18"/>
  <c r="AJ24" i="22" s="1"/>
  <c r="J25" i="18"/>
  <c r="F25" i="22" s="1"/>
  <c r="AZ25" s="1"/>
  <c r="J26" i="18"/>
  <c r="K822" i="10" s="1"/>
  <c r="J27" i="18"/>
  <c r="K863" i="23" s="1"/>
  <c r="J28" i="18"/>
  <c r="K904" i="23" s="1"/>
  <c r="J29" i="18"/>
  <c r="F29" i="17" s="1"/>
  <c r="AZ29" s="1"/>
  <c r="J30" i="18"/>
  <c r="AJ30" i="22" s="1"/>
  <c r="J31" i="18"/>
  <c r="K1027" i="23" s="1"/>
  <c r="J32" i="18"/>
  <c r="AJ32" i="22" s="1"/>
  <c r="J33" i="18"/>
  <c r="F33" i="17" s="1"/>
  <c r="AZ33" s="1"/>
  <c r="J34" i="18"/>
  <c r="K1150" i="23" s="1"/>
  <c r="I8" i="18"/>
  <c r="F84" i="23" s="1"/>
  <c r="I9" i="18"/>
  <c r="AI9" i="22" s="1"/>
  <c r="I10" i="18"/>
  <c r="E10" i="22" s="1"/>
  <c r="AY10" s="1"/>
  <c r="I11" i="18"/>
  <c r="AI11" i="22" s="1"/>
  <c r="I12" i="18"/>
  <c r="F248" i="23" s="1"/>
  <c r="I13" i="18"/>
  <c r="AI13" i="22" s="1"/>
  <c r="I14" i="18"/>
  <c r="F330" i="10" s="1"/>
  <c r="I15" i="18"/>
  <c r="E15" i="17" s="1"/>
  <c r="AY15" s="1"/>
  <c r="I16" i="18"/>
  <c r="F412" i="23" s="1"/>
  <c r="I17" i="18"/>
  <c r="E17" i="22" s="1"/>
  <c r="AY17" s="1"/>
  <c r="I18" i="18"/>
  <c r="E18" i="22" s="1"/>
  <c r="AY18" s="1"/>
  <c r="I19" i="18"/>
  <c r="AI19" i="22" s="1"/>
  <c r="I20" i="18"/>
  <c r="AI20" i="22" s="1"/>
  <c r="I21" i="18"/>
  <c r="F617" i="23" s="1"/>
  <c r="I22" i="18"/>
  <c r="F658" i="23" s="1"/>
  <c r="I23" i="18"/>
  <c r="AI23" i="17" s="1"/>
  <c r="I24" i="18"/>
  <c r="AI24" i="22" s="1"/>
  <c r="I25" i="18"/>
  <c r="F781" i="23" s="1"/>
  <c r="I26" i="18"/>
  <c r="AI26" i="22" s="1"/>
  <c r="I27" i="18"/>
  <c r="F863" i="23" s="1"/>
  <c r="I28" i="18"/>
  <c r="E28" i="22" s="1"/>
  <c r="AY28" s="1"/>
  <c r="I29" i="18"/>
  <c r="E29" i="22" s="1"/>
  <c r="AY29" s="1"/>
  <c r="I30" i="18"/>
  <c r="E30" i="22" s="1"/>
  <c r="AY30" s="1"/>
  <c r="I31" i="18"/>
  <c r="AI31" i="22" s="1"/>
  <c r="I32" i="18"/>
  <c r="E32" i="22" s="1"/>
  <c r="AY32" s="1"/>
  <c r="I33" i="18"/>
  <c r="F1109" i="23" s="1"/>
  <c r="I34" i="18"/>
  <c r="E34" i="22" s="1"/>
  <c r="AY34" s="1"/>
  <c r="H7" i="18"/>
  <c r="AH7" i="22" s="1"/>
  <c r="H8" i="18"/>
  <c r="Q84" i="23" s="1"/>
  <c r="H9" i="18"/>
  <c r="AH9" i="22" s="1"/>
  <c r="H10" i="18"/>
  <c r="AH10" i="22" s="1"/>
  <c r="H11" i="18"/>
  <c r="AH11" i="22" s="1"/>
  <c r="H12" i="18"/>
  <c r="AH12" i="22" s="1"/>
  <c r="H13" i="18"/>
  <c r="AH13" i="22" s="1"/>
  <c r="H14" i="18"/>
  <c r="AH14" i="22" s="1"/>
  <c r="H15" i="18"/>
  <c r="AH15" i="22" s="1"/>
  <c r="H16" i="18"/>
  <c r="Q412" i="23" s="1"/>
  <c r="H17" i="18"/>
  <c r="Q453" i="23" s="1"/>
  <c r="H18" i="18"/>
  <c r="AH18" i="22" s="1"/>
  <c r="H19" i="18"/>
  <c r="AH19" i="22" s="1"/>
  <c r="H20" i="18"/>
  <c r="AH20" i="22" s="1"/>
  <c r="H21" i="18"/>
  <c r="AH21" i="22" s="1"/>
  <c r="H22" i="18"/>
  <c r="AH22" i="22" s="1"/>
  <c r="H23" i="18"/>
  <c r="AH23" i="22" s="1"/>
  <c r="H24" i="18"/>
  <c r="Q740" i="23" s="1"/>
  <c r="H25" i="18"/>
  <c r="Q781" i="23" s="1"/>
  <c r="H26" i="18"/>
  <c r="AH26" i="22" s="1"/>
  <c r="H27" i="18"/>
  <c r="AH27" i="22" s="1"/>
  <c r="H28" i="18"/>
  <c r="AH28" i="22" s="1"/>
  <c r="H29" i="18"/>
  <c r="AH29" i="22" s="1"/>
  <c r="H30" i="18"/>
  <c r="AH30" i="22" s="1"/>
  <c r="H31" i="18"/>
  <c r="AH31" i="22" s="1"/>
  <c r="H32" i="18"/>
  <c r="AH32" i="22" s="1"/>
  <c r="H33" i="18"/>
  <c r="Q1109" i="23" s="1"/>
  <c r="H34" i="18"/>
  <c r="Q1150" i="23" s="1"/>
  <c r="AH35" i="22"/>
  <c r="AH36"/>
  <c r="AH38"/>
  <c r="AH39"/>
  <c r="AH40"/>
  <c r="AH42"/>
  <c r="AH43"/>
  <c r="AH44"/>
  <c r="AH45"/>
  <c r="AH46"/>
  <c r="AH47"/>
  <c r="AH48"/>
  <c r="AH49"/>
  <c r="AH50"/>
  <c r="AH51"/>
  <c r="AH52"/>
  <c r="AH54"/>
  <c r="AH56"/>
  <c r="AH57"/>
  <c r="AH58"/>
  <c r="AH59"/>
  <c r="AH60"/>
  <c r="AH61"/>
  <c r="AH62"/>
  <c r="AH64"/>
  <c r="G7" i="18"/>
  <c r="AG7" i="17" s="1"/>
  <c r="G8" i="18"/>
  <c r="AG8" i="22" s="1"/>
  <c r="G9" i="18"/>
  <c r="AG9" i="22" s="1"/>
  <c r="G10" i="18"/>
  <c r="AG10" i="22" s="1"/>
  <c r="G11" i="18"/>
  <c r="AG11" i="22" s="1"/>
  <c r="G12" i="18"/>
  <c r="G13"/>
  <c r="AG13" i="22" s="1"/>
  <c r="G14" i="18"/>
  <c r="AG14" i="22" s="1"/>
  <c r="G15" i="18"/>
  <c r="AG15" i="22" s="1"/>
  <c r="G16" i="18"/>
  <c r="AG16" i="22" s="1"/>
  <c r="G17" i="18"/>
  <c r="AG17" i="22" s="1"/>
  <c r="G18" i="18"/>
  <c r="AG18" i="22" s="1"/>
  <c r="G19" i="18"/>
  <c r="AG19" i="22" s="1"/>
  <c r="G20" i="18"/>
  <c r="G21"/>
  <c r="AG21" i="22" s="1"/>
  <c r="G22" i="18"/>
  <c r="AG22" i="22" s="1"/>
  <c r="G23" i="18"/>
  <c r="AG23" i="22" s="1"/>
  <c r="G24" i="18"/>
  <c r="AG24" i="22" s="1"/>
  <c r="G25" i="18"/>
  <c r="AG25" i="22" s="1"/>
  <c r="G26" i="18"/>
  <c r="AG26" i="22" s="1"/>
  <c r="G27" i="18"/>
  <c r="AG27" i="22" s="1"/>
  <c r="G28" i="18"/>
  <c r="G29"/>
  <c r="AG29" i="22" s="1"/>
  <c r="G30" i="18"/>
  <c r="AG30" i="22" s="1"/>
  <c r="G31" i="18"/>
  <c r="AG31" i="22" s="1"/>
  <c r="G32" i="18"/>
  <c r="AG32" i="22" s="1"/>
  <c r="G33" i="18"/>
  <c r="AG33" i="22" s="1"/>
  <c r="G34" i="18"/>
  <c r="AG34" i="22" s="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7" i="18"/>
  <c r="AF7" i="22" s="1"/>
  <c r="F8" i="18"/>
  <c r="AF8" i="22" s="1"/>
  <c r="F9" i="18"/>
  <c r="D9" i="22" s="1"/>
  <c r="AX9" s="1"/>
  <c r="F10" i="18"/>
  <c r="D10" i="22" s="1"/>
  <c r="AX10" s="1"/>
  <c r="F11" i="18"/>
  <c r="AF11" i="22" s="1"/>
  <c r="F12" i="18"/>
  <c r="AF12" i="22" s="1"/>
  <c r="F13" i="18"/>
  <c r="AF13" i="22" s="1"/>
  <c r="F14" i="18"/>
  <c r="F15"/>
  <c r="AF15" i="22" s="1"/>
  <c r="F16" i="18"/>
  <c r="D16" i="22" s="1"/>
  <c r="AX16" s="1"/>
  <c r="F17" i="18"/>
  <c r="D17" i="22" s="1"/>
  <c r="AX17" s="1"/>
  <c r="F18" i="18"/>
  <c r="D18" i="17" s="1"/>
  <c r="AX18" s="1"/>
  <c r="F19" i="18"/>
  <c r="AF19" i="17" s="1"/>
  <c r="F20" i="18"/>
  <c r="AF20" i="22" s="1"/>
  <c r="F21" i="18"/>
  <c r="D21" i="22" s="1"/>
  <c r="AX21" s="1"/>
  <c r="F22" i="18"/>
  <c r="AF22" i="17" s="1"/>
  <c r="F23" i="18"/>
  <c r="AF23" i="17" s="1"/>
  <c r="F24" i="18"/>
  <c r="D24" i="22" s="1"/>
  <c r="AX24" s="1"/>
  <c r="F25" i="18"/>
  <c r="D25" i="22" s="1"/>
  <c r="AX25" s="1"/>
  <c r="F26" i="18"/>
  <c r="F27"/>
  <c r="D27" i="22" s="1"/>
  <c r="AX27" s="1"/>
  <c r="F28" i="18"/>
  <c r="AF28" i="22" s="1"/>
  <c r="F29" i="18"/>
  <c r="AF29" i="22" s="1"/>
  <c r="F30" i="18"/>
  <c r="D30" i="17" s="1"/>
  <c r="AX30" s="1"/>
  <c r="F31" i="18"/>
  <c r="AF31" i="17" s="1"/>
  <c r="F32" i="18"/>
  <c r="AF32" i="22" s="1"/>
  <c r="F33" i="18"/>
  <c r="AF33" i="22" s="1"/>
  <c r="F34" i="18"/>
  <c r="AF34" i="22" s="1"/>
  <c r="F35" i="18"/>
  <c r="F36"/>
  <c r="D36" i="22" s="1"/>
  <c r="AX36" s="1"/>
  <c r="F37" i="18"/>
  <c r="D37" i="22" s="1"/>
  <c r="AX37" s="1"/>
  <c r="F38" i="18"/>
  <c r="F39"/>
  <c r="AF39" i="22" s="1"/>
  <c r="F40" i="18"/>
  <c r="D40" i="22" s="1"/>
  <c r="AX40" s="1"/>
  <c r="F41" i="18"/>
  <c r="AF41" i="22" s="1"/>
  <c r="F42" i="18"/>
  <c r="F43"/>
  <c r="D43" i="22" s="1"/>
  <c r="AX43" s="1"/>
  <c r="F44" i="18"/>
  <c r="D44" i="22" s="1"/>
  <c r="AX44" s="1"/>
  <c r="F45" i="18"/>
  <c r="D45" i="22" s="1"/>
  <c r="AX45" s="1"/>
  <c r="F46" i="18"/>
  <c r="AF46" i="22" s="1"/>
  <c r="F47" i="18"/>
  <c r="AF47" i="22" s="1"/>
  <c r="F48" i="18"/>
  <c r="AF48" i="22" s="1"/>
  <c r="F49" i="18"/>
  <c r="AF49" i="22" s="1"/>
  <c r="F50" i="18"/>
  <c r="F51"/>
  <c r="D51" i="22" s="1"/>
  <c r="AX51" s="1"/>
  <c r="F52" i="18"/>
  <c r="AF52" i="22" s="1"/>
  <c r="F53" i="18"/>
  <c r="D53" i="22" s="1"/>
  <c r="AX53" s="1"/>
  <c r="F54" i="18"/>
  <c r="F55"/>
  <c r="AF55" i="22" s="1"/>
  <c r="F56" i="18"/>
  <c r="AF56" i="22" s="1"/>
  <c r="F57" i="18"/>
  <c r="AF57" i="22" s="1"/>
  <c r="F58" i="18"/>
  <c r="F59"/>
  <c r="AF59" i="22" s="1"/>
  <c r="F60" i="18"/>
  <c r="AF60" i="22" s="1"/>
  <c r="F61" i="18"/>
  <c r="D61" i="22" s="1"/>
  <c r="AX61" s="1"/>
  <c r="F62" i="18"/>
  <c r="F63"/>
  <c r="D63" i="22" s="1"/>
  <c r="AX63" s="1"/>
  <c r="F64" i="18"/>
  <c r="AF64" i="22" s="1"/>
  <c r="F65" i="18"/>
  <c r="AF65" i="22" s="1"/>
  <c r="E7" i="18"/>
  <c r="AE7" i="22" s="1"/>
  <c r="E8" i="18"/>
  <c r="AE8" i="22" s="1"/>
  <c r="E9" i="18"/>
  <c r="AE9" i="22" s="1"/>
  <c r="E10" i="18"/>
  <c r="AE10" i="22" s="1"/>
  <c r="E11" i="18"/>
  <c r="AE11" i="22" s="1"/>
  <c r="E12" i="18"/>
  <c r="AE12" i="22" s="1"/>
  <c r="E13" i="18"/>
  <c r="AE13" i="22" s="1"/>
  <c r="E14" i="18"/>
  <c r="AE14" i="22" s="1"/>
  <c r="E15" i="18"/>
  <c r="AE15" i="22" s="1"/>
  <c r="E16" i="18"/>
  <c r="AE16" i="22" s="1"/>
  <c r="E17" i="18"/>
  <c r="AE17" i="22" s="1"/>
  <c r="E18" i="18"/>
  <c r="AE18" i="22" s="1"/>
  <c r="E19" i="18"/>
  <c r="AE19" i="22" s="1"/>
  <c r="E20" i="18"/>
  <c r="AE20" i="22" s="1"/>
  <c r="E21" i="18"/>
  <c r="AE21" i="22" s="1"/>
  <c r="E22" i="18"/>
  <c r="AE22" i="22" s="1"/>
  <c r="E23" i="18"/>
  <c r="AE23" i="22" s="1"/>
  <c r="E24" i="18"/>
  <c r="AE24" i="22" s="1"/>
  <c r="E25" i="18"/>
  <c r="AE25" i="22" s="1"/>
  <c r="E26" i="18"/>
  <c r="AE26" i="22" s="1"/>
  <c r="E27" i="18"/>
  <c r="AE27" i="22" s="1"/>
  <c r="E28" i="18"/>
  <c r="AE28" i="22" s="1"/>
  <c r="E29" i="18"/>
  <c r="AE29" i="22" s="1"/>
  <c r="E30" i="18"/>
  <c r="AE30" i="22" s="1"/>
  <c r="E31" i="18"/>
  <c r="AE31" i="22" s="1"/>
  <c r="E32" i="18"/>
  <c r="AE32" i="22" s="1"/>
  <c r="E33" i="18"/>
  <c r="AE33" i="22" s="1"/>
  <c r="E34" i="18"/>
  <c r="AE34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7" i="18"/>
  <c r="AB7" i="17" s="1"/>
  <c r="AC7" s="1"/>
  <c r="C8" i="18"/>
  <c r="D8" s="1"/>
  <c r="AD8" i="22" s="1"/>
  <c r="C9" i="18"/>
  <c r="AB9" i="22" s="1"/>
  <c r="AC9" s="1"/>
  <c r="C10" i="18"/>
  <c r="AB10" i="22" s="1"/>
  <c r="AC10" s="1"/>
  <c r="C11" i="18"/>
  <c r="AB11" i="22" s="1"/>
  <c r="AC11" s="1"/>
  <c r="C12" i="18"/>
  <c r="AB12" i="22" s="1"/>
  <c r="AC12" s="1"/>
  <c r="C13" i="18"/>
  <c r="AB13" i="22" s="1"/>
  <c r="AC13" s="1"/>
  <c r="C14" i="18"/>
  <c r="AB14" i="17" s="1"/>
  <c r="AC14" s="1"/>
  <c r="C15" i="18"/>
  <c r="C16"/>
  <c r="D16" s="1"/>
  <c r="AD16" i="22" s="1"/>
  <c r="C17" i="18"/>
  <c r="AB17" i="22" s="1"/>
  <c r="AC17" s="1"/>
  <c r="C18" i="18"/>
  <c r="D18" s="1"/>
  <c r="AD18" i="22" s="1"/>
  <c r="C19" i="18"/>
  <c r="AB19" i="22" s="1"/>
  <c r="AC19" s="1"/>
  <c r="C20" i="18"/>
  <c r="AB20" i="22" s="1"/>
  <c r="AC20" s="1"/>
  <c r="C21" i="18"/>
  <c r="D21" s="1"/>
  <c r="AD21" i="22" s="1"/>
  <c r="C22" i="18"/>
  <c r="D22" s="1"/>
  <c r="AD22" i="22" s="1"/>
  <c r="C23" i="18"/>
  <c r="AB23" i="17" s="1"/>
  <c r="AC23" s="1"/>
  <c r="C24" i="18"/>
  <c r="D24" s="1"/>
  <c r="AD24" i="22" s="1"/>
  <c r="C25" i="18"/>
  <c r="D25" s="1"/>
  <c r="AD25" i="22" s="1"/>
  <c r="C26" i="18"/>
  <c r="AB26" i="22" s="1"/>
  <c r="AC26" s="1"/>
  <c r="C27" i="18"/>
  <c r="D27" s="1"/>
  <c r="AD27" i="22" s="1"/>
  <c r="C28" i="18"/>
  <c r="AB28" i="22" s="1"/>
  <c r="AC28" s="1"/>
  <c r="C29" i="18"/>
  <c r="D29" s="1"/>
  <c r="AD29" i="22" s="1"/>
  <c r="C30" i="18"/>
  <c r="AB30" i="22" s="1"/>
  <c r="AC30" s="1"/>
  <c r="C31" i="18"/>
  <c r="C32"/>
  <c r="AB32" i="22" s="1"/>
  <c r="AC32" s="1"/>
  <c r="C33" i="18"/>
  <c r="D33" s="1"/>
  <c r="C33" i="22" s="1"/>
  <c r="AW33" s="1"/>
  <c r="C34" i="18"/>
  <c r="AB34" i="22" s="1"/>
  <c r="AC34" s="1"/>
  <c r="C35" i="18"/>
  <c r="D35" s="1"/>
  <c r="C36"/>
  <c r="C37"/>
  <c r="AB37" i="22" s="1"/>
  <c r="AC37" s="1"/>
  <c r="C38" i="18"/>
  <c r="AB38" i="22" s="1"/>
  <c r="AC38" s="1"/>
  <c r="C39" i="18"/>
  <c r="AB39" i="22" s="1"/>
  <c r="AC39" s="1"/>
  <c r="C40" i="18"/>
  <c r="C41"/>
  <c r="D41" s="1"/>
  <c r="AD41" i="22" s="1"/>
  <c r="C42" i="18"/>
  <c r="AB42" i="22" s="1"/>
  <c r="AC42" s="1"/>
  <c r="C43" i="18"/>
  <c r="AB43" i="22" s="1"/>
  <c r="AC43" s="1"/>
  <c r="C44" i="18"/>
  <c r="AB44" i="22" s="1"/>
  <c r="AC44" s="1"/>
  <c r="C45" i="18"/>
  <c r="AB45" i="22" s="1"/>
  <c r="AC45" s="1"/>
  <c r="C46" i="18"/>
  <c r="AB46" i="22" s="1"/>
  <c r="AC46" s="1"/>
  <c r="C47" i="18"/>
  <c r="AB47" i="22" s="1"/>
  <c r="AC47" s="1"/>
  <c r="C48" i="18"/>
  <c r="AB48" i="22" s="1"/>
  <c r="AC48" s="1"/>
  <c r="C49" i="18"/>
  <c r="D49" s="1"/>
  <c r="AD49" i="22" s="1"/>
  <c r="C50" i="18"/>
  <c r="AB50" i="22" s="1"/>
  <c r="AC50" s="1"/>
  <c r="C51" i="18"/>
  <c r="AB51" i="22" s="1"/>
  <c r="AC51" s="1"/>
  <c r="C52" i="18"/>
  <c r="C53"/>
  <c r="AB53" i="22" s="1"/>
  <c r="AC53" s="1"/>
  <c r="C54" i="18"/>
  <c r="AB54" i="22" s="1"/>
  <c r="AC54" s="1"/>
  <c r="C55" i="18"/>
  <c r="AB55" i="22" s="1"/>
  <c r="AC55" s="1"/>
  <c r="C56" i="18"/>
  <c r="C57"/>
  <c r="D57" s="1"/>
  <c r="AD57" i="22" s="1"/>
  <c r="C58" i="18"/>
  <c r="AB58" i="22" s="1"/>
  <c r="AC58" s="1"/>
  <c r="C59" i="18"/>
  <c r="AB59" i="22" s="1"/>
  <c r="AC59" s="1"/>
  <c r="C60" i="18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B7" i="18"/>
  <c r="C48" i="23" s="1"/>
  <c r="B8" i="18"/>
  <c r="AA8" i="17" s="1"/>
  <c r="B9" i="18"/>
  <c r="C130" i="23" s="1"/>
  <c r="B10" i="18"/>
  <c r="C171" i="23" s="1"/>
  <c r="B11" i="18"/>
  <c r="C212" i="23" s="1"/>
  <c r="B12" i="18"/>
  <c r="AA12" i="17" s="1"/>
  <c r="B13" i="18"/>
  <c r="AA13" i="22" s="1"/>
  <c r="B14" i="18"/>
  <c r="C335" i="23" s="1"/>
  <c r="B15" i="18"/>
  <c r="C376" i="23" s="1"/>
  <c r="B16" i="18"/>
  <c r="C417" i="10" s="1"/>
  <c r="B17" i="18"/>
  <c r="C458" i="23" s="1"/>
  <c r="B18" i="18"/>
  <c r="C499" i="23" s="1"/>
  <c r="B19" i="18"/>
  <c r="B19" i="22" s="1"/>
  <c r="AV19" s="1"/>
  <c r="B20" i="18"/>
  <c r="B576" i="10" s="1"/>
  <c r="B21" i="18"/>
  <c r="C622" i="23" s="1"/>
  <c r="B22" i="18"/>
  <c r="C663" i="23" s="1"/>
  <c r="B23" i="18"/>
  <c r="B23" i="22" s="1"/>
  <c r="AV23" s="1"/>
  <c r="B24" i="18"/>
  <c r="C745" i="10" s="1"/>
  <c r="B25" i="18"/>
  <c r="C786" i="23" s="1"/>
  <c r="B26" i="18"/>
  <c r="C827" i="23" s="1"/>
  <c r="B27" i="18"/>
  <c r="C868" i="23" s="1"/>
  <c r="B28" i="18"/>
  <c r="B29"/>
  <c r="AA29" i="22" s="1"/>
  <c r="B30" i="18"/>
  <c r="C991" i="23" s="1"/>
  <c r="B31" i="18"/>
  <c r="C1032" i="23" s="1"/>
  <c r="B33" i="18"/>
  <c r="AA33" i="17" s="1"/>
  <c r="B34" i="18"/>
  <c r="B1150" i="23" s="1"/>
  <c r="AM95" i="20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53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19"/>
  <c r="E119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7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73"/>
  <c r="E73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I94"/>
  <c r="AH94"/>
  <c r="AG94"/>
  <c r="D50" i="18"/>
  <c r="C50" i="22" s="1"/>
  <c r="AW50" s="1"/>
  <c r="D42" i="18"/>
  <c r="C42" i="22" s="1"/>
  <c r="AW42" s="1"/>
  <c r="D48" i="18"/>
  <c r="C48" i="22" s="1"/>
  <c r="AW48" s="1"/>
  <c r="D32" i="18"/>
  <c r="AD32" i="22" s="1"/>
  <c r="AA65"/>
  <c r="B65"/>
  <c r="AV65" s="1"/>
  <c r="B64"/>
  <c r="AV64" s="1"/>
  <c r="AA64"/>
  <c r="B62"/>
  <c r="AV62" s="1"/>
  <c r="B60"/>
  <c r="AV60" s="1"/>
  <c r="AA60"/>
  <c r="B58"/>
  <c r="AV58" s="1"/>
  <c r="AA58"/>
  <c r="B56"/>
  <c r="AV56" s="1"/>
  <c r="B54"/>
  <c r="AV54" s="1"/>
  <c r="AA54"/>
  <c r="B52"/>
  <c r="AV52" s="1"/>
  <c r="AA52"/>
  <c r="B50"/>
  <c r="AV50" s="1"/>
  <c r="AA50"/>
  <c r="B48"/>
  <c r="AV48" s="1"/>
  <c r="B46"/>
  <c r="AV46" s="1"/>
  <c r="B44"/>
  <c r="AV44" s="1"/>
  <c r="AA44"/>
  <c r="B42"/>
  <c r="AV42" s="1"/>
  <c r="B40"/>
  <c r="AV40" s="1"/>
  <c r="AA40"/>
  <c r="AA38"/>
  <c r="AA36"/>
  <c r="B34"/>
  <c r="AV34" s="1"/>
  <c r="AA32"/>
  <c r="B32"/>
  <c r="AV32" s="1"/>
  <c r="B658" i="23"/>
  <c r="AA63" i="22"/>
  <c r="B63"/>
  <c r="AV63" s="1"/>
  <c r="AA61"/>
  <c r="AA59"/>
  <c r="AA57"/>
  <c r="AA55"/>
  <c r="B55"/>
  <c r="AV55" s="1"/>
  <c r="AA53"/>
  <c r="B53"/>
  <c r="AV53" s="1"/>
  <c r="AA51"/>
  <c r="AA49"/>
  <c r="AA47"/>
  <c r="AA45"/>
  <c r="AA43"/>
  <c r="AA41"/>
  <c r="B41"/>
  <c r="AV41" s="1"/>
  <c r="AA39"/>
  <c r="AA35"/>
  <c r="C1196" i="10"/>
  <c r="C1196" i="23"/>
  <c r="B35" i="22"/>
  <c r="AV35" s="1"/>
  <c r="B31"/>
  <c r="AV31" s="1"/>
  <c r="B1027" i="23"/>
  <c r="B29" i="22"/>
  <c r="AV29" s="1"/>
  <c r="B27"/>
  <c r="AV27" s="1"/>
  <c r="B863" i="23"/>
  <c r="B25" i="22"/>
  <c r="AV25" s="1"/>
  <c r="AA25"/>
  <c r="C704" i="23"/>
  <c r="AA23" i="22"/>
  <c r="B617" i="23"/>
  <c r="C540"/>
  <c r="AA19" i="22"/>
  <c r="B15"/>
  <c r="AV15" s="1"/>
  <c r="B371" i="23"/>
  <c r="B13" i="22"/>
  <c r="AV13" s="1"/>
  <c r="B11"/>
  <c r="AV11" s="1"/>
  <c r="B207" i="23"/>
  <c r="B9" i="22"/>
  <c r="AV9" s="1"/>
  <c r="AA9"/>
  <c r="B43" i="23"/>
  <c r="B7" i="22"/>
  <c r="AV7" s="1"/>
  <c r="D64"/>
  <c r="AX64" s="1"/>
  <c r="D60"/>
  <c r="AX60" s="1"/>
  <c r="E63"/>
  <c r="AY63" s="1"/>
  <c r="E61"/>
  <c r="AY61" s="1"/>
  <c r="E59"/>
  <c r="AY59" s="1"/>
  <c r="F64"/>
  <c r="AZ64" s="1"/>
  <c r="F62"/>
  <c r="AZ62" s="1"/>
  <c r="F60"/>
  <c r="AZ60" s="1"/>
  <c r="F58"/>
  <c r="AZ58" s="1"/>
  <c r="BB62"/>
  <c r="BB58"/>
  <c r="BD61"/>
  <c r="BF63"/>
  <c r="BF61"/>
  <c r="BH63"/>
  <c r="BH59"/>
  <c r="BJ64"/>
  <c r="BJ58"/>
  <c r="BL61"/>
  <c r="BN64"/>
  <c r="BN62"/>
  <c r="BN58"/>
  <c r="D62" i="18"/>
  <c r="C62" i="22" s="1"/>
  <c r="AW62" s="1"/>
  <c r="D58" i="18"/>
  <c r="C58" i="22" s="1"/>
  <c r="AW58" s="1"/>
  <c r="AF61"/>
  <c r="E64"/>
  <c r="AY64" s="1"/>
  <c r="E62"/>
  <c r="AY62" s="1"/>
  <c r="E60"/>
  <c r="AY60" s="1"/>
  <c r="F65"/>
  <c r="AZ65" s="1"/>
  <c r="F63"/>
  <c r="AZ63" s="1"/>
  <c r="F61"/>
  <c r="AZ61" s="1"/>
  <c r="BB63"/>
  <c r="BB61"/>
  <c r="BB59"/>
  <c r="BD62"/>
  <c r="BD58"/>
  <c r="BF60"/>
  <c r="BF58"/>
  <c r="BH62"/>
  <c r="BH58"/>
  <c r="BJ63"/>
  <c r="BJ61"/>
  <c r="BJ59"/>
  <c r="BL64"/>
  <c r="BL60"/>
  <c r="BN61"/>
  <c r="BN59"/>
  <c r="BP62"/>
  <c r="BP58"/>
  <c r="D56"/>
  <c r="AX56" s="1"/>
  <c r="D52"/>
  <c r="AX52" s="1"/>
  <c r="D48"/>
  <c r="AX48" s="1"/>
  <c r="AF44"/>
  <c r="AF40"/>
  <c r="AF36"/>
  <c r="D32"/>
  <c r="AX32" s="1"/>
  <c r="Q1068" i="23"/>
  <c r="E57" i="22"/>
  <c r="AY57" s="1"/>
  <c r="E53"/>
  <c r="AY53" s="1"/>
  <c r="E49"/>
  <c r="AY49" s="1"/>
  <c r="E45"/>
  <c r="AY45" s="1"/>
  <c r="E43"/>
  <c r="AY43" s="1"/>
  <c r="E41"/>
  <c r="AY41" s="1"/>
  <c r="E39"/>
  <c r="AY39" s="1"/>
  <c r="E37"/>
  <c r="AY37" s="1"/>
  <c r="AI33"/>
  <c r="F54"/>
  <c r="AZ54" s="1"/>
  <c r="F50"/>
  <c r="AZ50" s="1"/>
  <c r="F48"/>
  <c r="AZ48" s="1"/>
  <c r="F46"/>
  <c r="AZ46" s="1"/>
  <c r="F44"/>
  <c r="AZ44" s="1"/>
  <c r="F42"/>
  <c r="AZ42" s="1"/>
  <c r="F38"/>
  <c r="AZ38" s="1"/>
  <c r="AJ34"/>
  <c r="F32"/>
  <c r="AZ32" s="1"/>
  <c r="BB54"/>
  <c r="BB50"/>
  <c r="BB48"/>
  <c r="BB46"/>
  <c r="BB44"/>
  <c r="BB42"/>
  <c r="BB38"/>
  <c r="BD55"/>
  <c r="BD51"/>
  <c r="BD47"/>
  <c r="BD37"/>
  <c r="BF57"/>
  <c r="BF55"/>
  <c r="BF53"/>
  <c r="BF51"/>
  <c r="BF49"/>
  <c r="BF47"/>
  <c r="BF45"/>
  <c r="BF43"/>
  <c r="BF41"/>
  <c r="BF37"/>
  <c r="BH55"/>
  <c r="BH49"/>
  <c r="BH43"/>
  <c r="BJ54"/>
  <c r="BJ52"/>
  <c r="BJ50"/>
  <c r="BJ46"/>
  <c r="BJ42"/>
  <c r="BJ38"/>
  <c r="BL55"/>
  <c r="BL51"/>
  <c r="BL43"/>
  <c r="BL39"/>
  <c r="BN52"/>
  <c r="BN48"/>
  <c r="BN44"/>
  <c r="BN40"/>
  <c r="BN38"/>
  <c r="BN36"/>
  <c r="BP51"/>
  <c r="BP45"/>
  <c r="BP37"/>
  <c r="D39" i="18"/>
  <c r="C39" i="22" s="1"/>
  <c r="AW39" s="1"/>
  <c r="AF51"/>
  <c r="D41"/>
  <c r="AX41" s="1"/>
  <c r="AF35"/>
  <c r="AH33"/>
  <c r="E56"/>
  <c r="AY56" s="1"/>
  <c r="E54"/>
  <c r="AY54" s="1"/>
  <c r="E52"/>
  <c r="AY52" s="1"/>
  <c r="E50"/>
  <c r="AY50" s="1"/>
  <c r="E46"/>
  <c r="AY46" s="1"/>
  <c r="E42"/>
  <c r="AY42" s="1"/>
  <c r="E40"/>
  <c r="AY40" s="1"/>
  <c r="E38"/>
  <c r="AY38" s="1"/>
  <c r="E36"/>
  <c r="AY36" s="1"/>
  <c r="F1068" i="23"/>
  <c r="AI32" i="22"/>
  <c r="F57"/>
  <c r="AZ57" s="1"/>
  <c r="F55"/>
  <c r="AZ55" s="1"/>
  <c r="F53"/>
  <c r="AZ53" s="1"/>
  <c r="F51"/>
  <c r="AZ51" s="1"/>
  <c r="F49"/>
  <c r="AZ49" s="1"/>
  <c r="F47"/>
  <c r="AZ47" s="1"/>
  <c r="F45"/>
  <c r="AZ45" s="1"/>
  <c r="F41"/>
  <c r="AZ41" s="1"/>
  <c r="F37"/>
  <c r="AZ37" s="1"/>
  <c r="AJ35"/>
  <c r="F35"/>
  <c r="AZ35" s="1"/>
  <c r="F33"/>
  <c r="AZ33" s="1"/>
  <c r="BB57"/>
  <c r="BB55"/>
  <c r="BB53"/>
  <c r="BB51"/>
  <c r="BB49"/>
  <c r="BB47"/>
  <c r="BB45"/>
  <c r="BB43"/>
  <c r="BB41"/>
  <c r="BB39"/>
  <c r="BB37"/>
  <c r="BD54"/>
  <c r="BD50"/>
  <c r="BD46"/>
  <c r="BD40"/>
  <c r="BD36"/>
  <c r="BF56"/>
  <c r="BF48"/>
  <c r="BF46"/>
  <c r="BF42"/>
  <c r="BF40"/>
  <c r="BF38"/>
  <c r="BH54"/>
  <c r="BH50"/>
  <c r="BH46"/>
  <c r="BH40"/>
  <c r="BH36"/>
  <c r="BJ57"/>
  <c r="BJ55"/>
  <c r="BJ53"/>
  <c r="BJ51"/>
  <c r="BJ49"/>
  <c r="BJ47"/>
  <c r="BJ45"/>
  <c r="BJ43"/>
  <c r="BJ41"/>
  <c r="BJ39"/>
  <c r="BL54"/>
  <c r="BL48"/>
  <c r="BL44"/>
  <c r="BL40"/>
  <c r="BN57"/>
  <c r="BN55"/>
  <c r="BN53"/>
  <c r="BN51"/>
  <c r="BN49"/>
  <c r="BN45"/>
  <c r="BN43"/>
  <c r="BN41"/>
  <c r="BN37"/>
  <c r="BP54"/>
  <c r="BP48"/>
  <c r="BP44"/>
  <c r="BP40"/>
  <c r="BP36"/>
  <c r="D30" i="18"/>
  <c r="AD30" i="22" s="1"/>
  <c r="D26" i="18"/>
  <c r="AD26" i="22" s="1"/>
  <c r="AB24"/>
  <c r="AC24" s="1"/>
  <c r="AB22"/>
  <c r="AC22" s="1"/>
  <c r="AB18"/>
  <c r="AC18" s="1"/>
  <c r="AB14"/>
  <c r="AC14" s="1"/>
  <c r="D10" i="18"/>
  <c r="AD10" i="22" s="1"/>
  <c r="AB8"/>
  <c r="AC8" s="1"/>
  <c r="AF24"/>
  <c r="AF16"/>
  <c r="AF10"/>
  <c r="D8"/>
  <c r="AX8" s="1"/>
  <c r="Q904" i="23"/>
  <c r="Q822"/>
  <c r="AH24" i="22"/>
  <c r="Q576" i="23"/>
  <c r="Q494"/>
  <c r="AH16" i="22"/>
  <c r="Q248" i="23"/>
  <c r="Q166"/>
  <c r="AH8" i="22"/>
  <c r="F945" i="23"/>
  <c r="E27" i="22"/>
  <c r="AY27" s="1"/>
  <c r="E23"/>
  <c r="AY23" s="1"/>
  <c r="F535" i="23"/>
  <c r="E15" i="22"/>
  <c r="AY15" s="1"/>
  <c r="F43" i="23"/>
  <c r="AI7" i="22"/>
  <c r="K822" i="23"/>
  <c r="AJ20" i="22"/>
  <c r="AJ14"/>
  <c r="AJ12"/>
  <c r="K166" i="23"/>
  <c r="F10" i="22"/>
  <c r="AZ10" s="1"/>
  <c r="BN10"/>
  <c r="BN8"/>
  <c r="BF8"/>
  <c r="BN7"/>
  <c r="BD10"/>
  <c r="BL9"/>
  <c r="AB27"/>
  <c r="AC27" s="1"/>
  <c r="D17" i="18"/>
  <c r="AD17" i="22" s="1"/>
  <c r="D11" i="18"/>
  <c r="AD11" i="22" s="1"/>
  <c r="AF25"/>
  <c r="AF17"/>
  <c r="D13"/>
  <c r="AX13" s="1"/>
  <c r="D7"/>
  <c r="AX7" s="1"/>
  <c r="Q863" i="23"/>
  <c r="Q617"/>
  <c r="AH17" i="22"/>
  <c r="Q125" i="23"/>
  <c r="F904"/>
  <c r="AI28" i="22"/>
  <c r="F740" i="23"/>
  <c r="E24" i="22"/>
  <c r="AY24" s="1"/>
  <c r="F576" i="23"/>
  <c r="E20" i="22"/>
  <c r="AY20" s="1"/>
  <c r="AI16"/>
  <c r="AI14"/>
  <c r="AI12"/>
  <c r="E8"/>
  <c r="AY8" s="1"/>
  <c r="AJ31"/>
  <c r="K945" i="23"/>
  <c r="AJ27" i="22"/>
  <c r="AJ25"/>
  <c r="K699" i="23"/>
  <c r="AJ17" i="22"/>
  <c r="K371" i="23"/>
  <c r="F15" i="22"/>
  <c r="AZ15" s="1"/>
  <c r="K207" i="23"/>
  <c r="K43"/>
  <c r="AJ7" i="22"/>
  <c r="F7"/>
  <c r="AZ7" s="1"/>
  <c r="AP14" i="20"/>
  <c r="AO14"/>
  <c r="AX14"/>
  <c r="AW14"/>
  <c r="AV14"/>
  <c r="AU14"/>
  <c r="AM94"/>
  <c r="AL94"/>
  <c r="AF94"/>
  <c r="AT14"/>
  <c r="AS14"/>
  <c r="AR14"/>
  <c r="AQ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B14"/>
  <c r="C3"/>
  <c r="P94"/>
  <c r="R94"/>
  <c r="X94"/>
  <c r="C84"/>
  <c r="C85"/>
  <c r="C83"/>
  <c r="AC94"/>
  <c r="T94"/>
  <c r="V94"/>
  <c r="Y94"/>
  <c r="W94"/>
  <c r="U94"/>
  <c r="S94"/>
  <c r="C94"/>
  <c r="D94"/>
  <c r="E94" s="1"/>
  <c r="F94"/>
  <c r="G94"/>
  <c r="H94"/>
  <c r="I94"/>
  <c r="J94"/>
  <c r="K94"/>
  <c r="X35" i="23" s="1"/>
  <c r="T39" s="1"/>
  <c r="L94" i="20"/>
  <c r="Q94"/>
  <c r="AD94"/>
  <c r="AE94"/>
  <c r="AJ94"/>
  <c r="AK94"/>
  <c r="B94"/>
  <c r="A94"/>
  <c r="C14"/>
  <c r="D14"/>
  <c r="E14" s="1"/>
  <c r="O22" i="17"/>
  <c r="O26"/>
  <c r="L827" i="10" s="1"/>
  <c r="M16" i="17"/>
  <c r="M24"/>
  <c r="M33"/>
  <c r="C6" i="20"/>
  <c r="C5"/>
  <c r="C4"/>
  <c r="J14"/>
  <c r="I14"/>
  <c r="H14"/>
  <c r="G14"/>
  <c r="F14"/>
  <c r="A14"/>
  <c r="A6" i="18"/>
  <c r="K9" i="17"/>
  <c r="K11"/>
  <c r="K17"/>
  <c r="K19"/>
  <c r="K20"/>
  <c r="K21"/>
  <c r="K23"/>
  <c r="K24"/>
  <c r="K32"/>
  <c r="K33"/>
  <c r="AL8"/>
  <c r="AL10"/>
  <c r="AL11"/>
  <c r="X226" i="10" s="1"/>
  <c r="AL17" i="17"/>
  <c r="X472" i="10" s="1"/>
  <c r="AL18" i="17"/>
  <c r="X513" i="10" s="1"/>
  <c r="AL19" i="17"/>
  <c r="AL20"/>
  <c r="X595" i="10" s="1"/>
  <c r="AL24" i="17"/>
  <c r="X759" i="10" s="1"/>
  <c r="AL25" i="17"/>
  <c r="X800" i="10" s="1"/>
  <c r="AL26" i="17"/>
  <c r="X841" i="10" s="1"/>
  <c r="AL28" i="17"/>
  <c r="X923" i="10" s="1"/>
  <c r="AL29" i="17"/>
  <c r="X964" i="10" s="1"/>
  <c r="AL32" i="17"/>
  <c r="X1087" i="10" s="1"/>
  <c r="AL33" i="17"/>
  <c r="X1128" i="10" s="1"/>
  <c r="AL34" i="17"/>
  <c r="X1169" i="10" s="1"/>
  <c r="Q9" i="17"/>
  <c r="Q10"/>
  <c r="N171" i="10" s="1"/>
  <c r="Q11" i="17"/>
  <c r="Q19"/>
  <c r="N540" i="10" s="1"/>
  <c r="Q22" i="17"/>
  <c r="Q26"/>
  <c r="N827" i="10" s="1"/>
  <c r="Q29" i="17"/>
  <c r="BL29" s="1"/>
  <c r="Q33"/>
  <c r="BL33" s="1"/>
  <c r="I14"/>
  <c r="BD14" s="1"/>
  <c r="I23"/>
  <c r="I26"/>
  <c r="I31"/>
  <c r="I32"/>
  <c r="F1073" i="10" s="1"/>
  <c r="G6" i="17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A83"/>
  <c r="A42"/>
  <c r="S7" i="17"/>
  <c r="S10"/>
  <c r="BN10" s="1"/>
  <c r="S14"/>
  <c r="BN14" s="1"/>
  <c r="S15"/>
  <c r="S16"/>
  <c r="P417" i="10" s="1"/>
  <c r="S17" i="17"/>
  <c r="S19"/>
  <c r="S20"/>
  <c r="S21"/>
  <c r="S22"/>
  <c r="P663" i="10" s="1"/>
  <c r="S23" i="17"/>
  <c r="S24"/>
  <c r="P745" i="10" s="1"/>
  <c r="S29" i="17"/>
  <c r="P950" i="10" s="1"/>
  <c r="S32" i="17"/>
  <c r="S34"/>
  <c r="U10"/>
  <c r="R171" i="10" s="1"/>
  <c r="U12" i="17"/>
  <c r="U14"/>
  <c r="R335" i="10" s="1"/>
  <c r="U16" i="17"/>
  <c r="U19"/>
  <c r="U21"/>
  <c r="BP21" s="1"/>
  <c r="U24"/>
  <c r="BP24" s="1"/>
  <c r="U32"/>
  <c r="BP32" s="1"/>
  <c r="U33"/>
  <c r="R1114" i="10" s="1"/>
  <c r="AJ6" i="22"/>
  <c r="G12" i="17"/>
  <c r="BB12" s="1"/>
  <c r="G14"/>
  <c r="D335" i="10" s="1"/>
  <c r="G19" i="17"/>
  <c r="G20"/>
  <c r="D581" i="10" s="1"/>
  <c r="G21" i="17"/>
  <c r="G22"/>
  <c r="BB22" s="1"/>
  <c r="G23"/>
  <c r="G29"/>
  <c r="BB29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AG11" i="17"/>
  <c r="AJ10"/>
  <c r="K330" i="10"/>
  <c r="F15" i="17"/>
  <c r="AZ15" s="1"/>
  <c r="AJ23"/>
  <c r="K740" i="10"/>
  <c r="F25" i="17"/>
  <c r="AZ25" s="1"/>
  <c r="K986" i="10"/>
  <c r="K1027"/>
  <c r="E6" i="22"/>
  <c r="AY6" s="1"/>
  <c r="AI21" i="17"/>
  <c r="F658" i="10"/>
  <c r="F699"/>
  <c r="F945"/>
  <c r="H6" i="18"/>
  <c r="AH6" i="22" s="1"/>
  <c r="Q43" i="10"/>
  <c r="Q84"/>
  <c r="Q330"/>
  <c r="Q576"/>
  <c r="AH23" i="17"/>
  <c r="Q986" i="10"/>
  <c r="Q1150"/>
  <c r="G6" i="18"/>
  <c r="B1027" i="10"/>
  <c r="B34" i="17"/>
  <c r="AV34" s="1"/>
  <c r="AG9"/>
  <c r="AG13"/>
  <c r="AG15"/>
  <c r="AG21"/>
  <c r="AG22"/>
  <c r="AG23"/>
  <c r="AG27"/>
  <c r="AG31"/>
  <c r="AG34"/>
  <c r="F6" i="18"/>
  <c r="AF6" i="22" s="1"/>
  <c r="AF7" i="17"/>
  <c r="AF8"/>
  <c r="AF9"/>
  <c r="AF17"/>
  <c r="D20"/>
  <c r="AX20" s="1"/>
  <c r="AF25"/>
  <c r="AF30"/>
  <c r="AF34"/>
  <c r="E6" i="18"/>
  <c r="AE6" i="17" s="1"/>
  <c r="AE7"/>
  <c r="AE9"/>
  <c r="AE11"/>
  <c r="AE13"/>
  <c r="AE15"/>
  <c r="AE17"/>
  <c r="AE19"/>
  <c r="AE21"/>
  <c r="AE23"/>
  <c r="AE25"/>
  <c r="AE27"/>
  <c r="AE29"/>
  <c r="AE31"/>
  <c r="AE33"/>
  <c r="C6" i="18"/>
  <c r="AB6" i="17" s="1"/>
  <c r="AC6" s="1"/>
  <c r="B6" i="18"/>
  <c r="B6" i="17" s="1"/>
  <c r="AV6" s="1"/>
  <c r="B125" i="10"/>
  <c r="B13" i="17"/>
  <c r="AV13" s="1"/>
  <c r="B412" i="10"/>
  <c r="AA20" i="17"/>
  <c r="B781" i="10"/>
  <c r="B29" i="17"/>
  <c r="AV29" s="1"/>
  <c r="A7" i="18"/>
  <c r="A7" i="22" s="1"/>
  <c r="AU7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F904"/>
  <c r="M11" i="17"/>
  <c r="J868" i="10"/>
  <c r="M32" i="17"/>
  <c r="I7"/>
  <c r="AI24"/>
  <c r="O7"/>
  <c r="O15"/>
  <c r="O21"/>
  <c r="L622" i="10" s="1"/>
  <c r="K26" i="17"/>
  <c r="K34"/>
  <c r="B31"/>
  <c r="AV31" s="1"/>
  <c r="Z7"/>
  <c r="Z8"/>
  <c r="Z9"/>
  <c r="Z10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D9"/>
  <c r="AX9" s="1"/>
  <c r="N130" i="10"/>
  <c r="B43"/>
  <c r="BJ28" i="17"/>
  <c r="L909" i="10"/>
  <c r="C950"/>
  <c r="AJ33" i="17"/>
  <c r="R868" i="10"/>
  <c r="P499"/>
  <c r="J786"/>
  <c r="A6" i="22"/>
  <c r="AU6" s="1"/>
  <c r="Y48" i="23"/>
  <c r="D6" i="22"/>
  <c r="AX6" s="1"/>
  <c r="X103" i="10"/>
  <c r="M6" i="17"/>
  <c r="H868" i="10"/>
  <c r="C1073"/>
  <c r="D17" i="17"/>
  <c r="AX17" s="1"/>
  <c r="R1196" i="10"/>
  <c r="BB28" i="17"/>
  <c r="B17"/>
  <c r="AV17" s="1"/>
  <c r="F535" i="10"/>
  <c r="D26" i="17"/>
  <c r="AX26" s="1"/>
  <c r="AB22"/>
  <c r="AC22" s="1"/>
  <c r="Q294" i="10"/>
  <c r="AD294" s="1"/>
  <c r="BN27" i="17"/>
  <c r="BN30"/>
  <c r="Q499" i="10"/>
  <c r="AD499" s="1"/>
  <c r="BL18" i="17"/>
  <c r="H786" i="10"/>
  <c r="AB16" i="17"/>
  <c r="AC16" s="1"/>
  <c r="AH8"/>
  <c r="AB15"/>
  <c r="AC15" s="1"/>
  <c r="F23"/>
  <c r="AZ23" s="1"/>
  <c r="F7"/>
  <c r="AZ7" s="1"/>
  <c r="AH30"/>
  <c r="F166" i="10"/>
  <c r="AB17" i="17"/>
  <c r="AC17" s="1"/>
  <c r="D11"/>
  <c r="AX11" s="1"/>
  <c r="Q904" i="10"/>
  <c r="AB28" i="17"/>
  <c r="AC28" s="1"/>
  <c r="AI10"/>
  <c r="AF28"/>
  <c r="K2" i="10"/>
  <c r="K945"/>
  <c r="AI11" i="17"/>
  <c r="D22"/>
  <c r="AX22" s="1"/>
  <c r="BF18"/>
  <c r="H335" i="10"/>
  <c r="BF14" i="17"/>
  <c r="F27"/>
  <c r="AZ27" s="1"/>
  <c r="S868" i="10"/>
  <c r="AE868" s="1"/>
  <c r="K1109"/>
  <c r="D909"/>
  <c r="D16" i="17"/>
  <c r="AX16" s="1"/>
  <c r="AH32"/>
  <c r="Q740" i="10"/>
  <c r="Q412"/>
  <c r="AH12" i="17"/>
  <c r="Q2" i="10"/>
  <c r="F1068"/>
  <c r="AI26" i="17"/>
  <c r="E22"/>
  <c r="AY22" s="1"/>
  <c r="AI20"/>
  <c r="E18"/>
  <c r="AY18" s="1"/>
  <c r="F412" i="10"/>
  <c r="F32" i="17"/>
  <c r="AZ32" s="1"/>
  <c r="F20"/>
  <c r="AZ20" s="1"/>
  <c r="K412" i="10"/>
  <c r="AJ12" i="17"/>
  <c r="K248" i="10"/>
  <c r="A95" i="20"/>
  <c r="A15"/>
  <c r="C868" i="10"/>
  <c r="C786"/>
  <c r="B25" i="17"/>
  <c r="AV25" s="1"/>
  <c r="AA23"/>
  <c r="B617" i="10"/>
  <c r="C540"/>
  <c r="AA15" i="17"/>
  <c r="C376" i="10"/>
  <c r="C294"/>
  <c r="C212"/>
  <c r="B9" i="17"/>
  <c r="AV9" s="1"/>
  <c r="B7"/>
  <c r="AV7" s="1"/>
  <c r="B33"/>
  <c r="AV33" s="1"/>
  <c r="Q991" i="10"/>
  <c r="AD991" s="1"/>
  <c r="P991"/>
  <c r="P909"/>
  <c r="K576"/>
  <c r="AH14" i="17"/>
  <c r="AI28"/>
  <c r="F30"/>
  <c r="AZ30" s="1"/>
  <c r="D31"/>
  <c r="AX31" s="1"/>
  <c r="F1027" i="10"/>
  <c r="B863"/>
  <c r="AA19" i="17"/>
  <c r="AA17"/>
  <c r="BN21"/>
  <c r="BN25"/>
  <c r="AB31"/>
  <c r="AC31" s="1"/>
  <c r="B1068" i="10"/>
  <c r="AH21" i="17"/>
  <c r="F781" i="10"/>
  <c r="F617"/>
  <c r="F371"/>
  <c r="AJ31" i="17"/>
  <c r="AJ25"/>
  <c r="K453" i="10"/>
  <c r="AJ15" i="17"/>
  <c r="K125" i="10"/>
  <c r="AJ7" i="17"/>
  <c r="K43" i="10"/>
  <c r="E294"/>
  <c r="X294" s="1"/>
  <c r="Q868"/>
  <c r="AD868" s="1"/>
  <c r="BF25" i="17"/>
  <c r="C909" i="10"/>
  <c r="B20" i="17"/>
  <c r="AV20" s="1"/>
  <c r="C89" i="10"/>
  <c r="AF29" i="17"/>
  <c r="D14"/>
  <c r="AX14" s="1"/>
  <c r="D10"/>
  <c r="AX10" s="1"/>
  <c r="BJ8"/>
  <c r="Q786" i="10"/>
  <c r="AD786" s="1"/>
  <c r="D868"/>
  <c r="BB27" i="17"/>
  <c r="BN13"/>
  <c r="P294" i="10"/>
  <c r="AF24" i="17"/>
  <c r="F43" i="10"/>
  <c r="K617"/>
  <c r="D991"/>
  <c r="AH9" i="17"/>
  <c r="K166" i="10"/>
  <c r="K84"/>
  <c r="BB30" i="17"/>
  <c r="AH34"/>
  <c r="AH27"/>
  <c r="E868" i="10"/>
  <c r="X868" s="1"/>
  <c r="BH25" i="17"/>
  <c r="M909" i="10"/>
  <c r="AB909" s="1"/>
  <c r="F7" i="23"/>
  <c r="I335" i="10"/>
  <c r="Z335" s="1"/>
  <c r="E909"/>
  <c r="X909" s="1"/>
  <c r="E991"/>
  <c r="X991" s="1"/>
  <c r="B2421" i="23" l="1"/>
  <c r="A16" i="19"/>
  <c r="A16" i="25" s="1"/>
  <c r="A15"/>
  <c r="S1975" i="23"/>
  <c r="AE1975" s="1"/>
  <c r="E7" i="17"/>
  <c r="AY7" s="1"/>
  <c r="AH13"/>
  <c r="AF33"/>
  <c r="C253" i="10"/>
  <c r="AA22" i="17"/>
  <c r="F289" i="10"/>
  <c r="AI19" i="17"/>
  <c r="E23"/>
  <c r="AY23" s="1"/>
  <c r="AH17"/>
  <c r="Q781" i="10"/>
  <c r="B32" i="17"/>
  <c r="AV32" s="1"/>
  <c r="E11"/>
  <c r="AY11" s="1"/>
  <c r="F24"/>
  <c r="AZ24" s="1"/>
  <c r="AJ30"/>
  <c r="K658" i="10"/>
  <c r="Q945"/>
  <c r="D27" i="17"/>
  <c r="AX27" s="1"/>
  <c r="K494" i="10"/>
  <c r="AJ26" i="17"/>
  <c r="E6"/>
  <c r="AY6" s="1"/>
  <c r="AH33"/>
  <c r="F207" i="10"/>
  <c r="AI29" i="17"/>
  <c r="Q371" i="10"/>
  <c r="D19" i="17"/>
  <c r="AX19" s="1"/>
  <c r="AB25"/>
  <c r="AC25" s="1"/>
  <c r="BP35"/>
  <c r="B494" i="10"/>
  <c r="B330"/>
  <c r="BL8" i="17"/>
  <c r="BP27"/>
  <c r="BF32"/>
  <c r="N499" i="10"/>
  <c r="I6" i="17"/>
  <c r="Q1027" i="10"/>
  <c r="AH7" i="17"/>
  <c r="AB19"/>
  <c r="AC19" s="1"/>
  <c r="E27"/>
  <c r="AY27" s="1"/>
  <c r="O11"/>
  <c r="F18"/>
  <c r="AZ18" s="1"/>
  <c r="I29"/>
  <c r="M15"/>
  <c r="BH15" s="1"/>
  <c r="Q17"/>
  <c r="AA18"/>
  <c r="AE34"/>
  <c r="AE32"/>
  <c r="AE30"/>
  <c r="AE28"/>
  <c r="AE26"/>
  <c r="AE24"/>
  <c r="AE22"/>
  <c r="AE20"/>
  <c r="AE18"/>
  <c r="AE16"/>
  <c r="AE14"/>
  <c r="AE12"/>
  <c r="AE10"/>
  <c r="AE8"/>
  <c r="AF13"/>
  <c r="AG14"/>
  <c r="AG10"/>
  <c r="AG8"/>
  <c r="AA32"/>
  <c r="Q1109" i="10"/>
  <c r="Q863"/>
  <c r="F863"/>
  <c r="E13" i="17"/>
  <c r="AY13" s="1"/>
  <c r="G34"/>
  <c r="G26"/>
  <c r="BB26" s="1"/>
  <c r="G10"/>
  <c r="U29"/>
  <c r="U22"/>
  <c r="R663" i="10" s="1"/>
  <c r="U20" i="17"/>
  <c r="U17"/>
  <c r="U15"/>
  <c r="R376" i="10" s="1"/>
  <c r="U7" i="17"/>
  <c r="R48" i="10" s="1"/>
  <c r="S33" i="17"/>
  <c r="P1114" i="10" s="1"/>
  <c r="S31" i="17"/>
  <c r="BN31" s="1"/>
  <c r="S12"/>
  <c r="BN12" s="1"/>
  <c r="I22"/>
  <c r="F663" i="10" s="1"/>
  <c r="Q20" i="17"/>
  <c r="BL20" s="1"/>
  <c r="Q16"/>
  <c r="N417" i="10" s="1"/>
  <c r="Q7" i="17"/>
  <c r="M20"/>
  <c r="M14"/>
  <c r="F9" i="22"/>
  <c r="AZ9" s="1"/>
  <c r="Q43" i="23"/>
  <c r="Q289"/>
  <c r="Q535"/>
  <c r="AH25" i="22"/>
  <c r="Q945" i="23"/>
  <c r="AF9" i="22"/>
  <c r="D15"/>
  <c r="AX15" s="1"/>
  <c r="AF21"/>
  <c r="D29"/>
  <c r="AX29" s="1"/>
  <c r="D13" i="18"/>
  <c r="AD13" i="22" s="1"/>
  <c r="D19" i="18"/>
  <c r="AD19" i="22" s="1"/>
  <c r="K412" i="23"/>
  <c r="F22" i="22"/>
  <c r="AZ22" s="1"/>
  <c r="F30"/>
  <c r="AZ30" s="1"/>
  <c r="E7"/>
  <c r="AY7" s="1"/>
  <c r="F207" i="23"/>
  <c r="AI17" i="22"/>
  <c r="AI21"/>
  <c r="E25"/>
  <c r="AY25" s="1"/>
  <c r="AI29"/>
  <c r="BP38"/>
  <c r="BP42"/>
  <c r="BP46"/>
  <c r="BP50"/>
  <c r="BP56"/>
  <c r="BL38"/>
  <c r="BL42"/>
  <c r="BL46"/>
  <c r="BL52"/>
  <c r="BL56"/>
  <c r="BH38"/>
  <c r="BH42"/>
  <c r="BH48"/>
  <c r="BD38"/>
  <c r="BD44"/>
  <c r="BD48"/>
  <c r="BD56"/>
  <c r="E44"/>
  <c r="AY44" s="1"/>
  <c r="E48"/>
  <c r="AY48" s="1"/>
  <c r="D33"/>
  <c r="AX33" s="1"/>
  <c r="AF37"/>
  <c r="AF45"/>
  <c r="D57"/>
  <c r="AX57" s="1"/>
  <c r="D51" i="18"/>
  <c r="AD51" i="22" s="1"/>
  <c r="BP53"/>
  <c r="BL47"/>
  <c r="BH41"/>
  <c r="BH53"/>
  <c r="BD43"/>
  <c r="K1068" i="23"/>
  <c r="F40" i="22"/>
  <c r="AZ40" s="1"/>
  <c r="F52"/>
  <c r="AZ52" s="1"/>
  <c r="F56"/>
  <c r="AZ56" s="1"/>
  <c r="E35"/>
  <c r="AY35" s="1"/>
  <c r="E47"/>
  <c r="AY47" s="1"/>
  <c r="E51"/>
  <c r="AY51" s="1"/>
  <c r="E55"/>
  <c r="AY55" s="1"/>
  <c r="D63" i="18"/>
  <c r="C63" i="22" s="1"/>
  <c r="AW63" s="1"/>
  <c r="BL58"/>
  <c r="BH64"/>
  <c r="BD60"/>
  <c r="BD64"/>
  <c r="E58"/>
  <c r="AY58" s="1"/>
  <c r="AH65"/>
  <c r="BL59"/>
  <c r="BL63"/>
  <c r="BD59"/>
  <c r="E65"/>
  <c r="AY65" s="1"/>
  <c r="B39"/>
  <c r="AV39" s="1"/>
  <c r="B43"/>
  <c r="AV43" s="1"/>
  <c r="B45"/>
  <c r="AV45" s="1"/>
  <c r="B47"/>
  <c r="AV47" s="1"/>
  <c r="B49"/>
  <c r="AV49" s="1"/>
  <c r="B51"/>
  <c r="AV51" s="1"/>
  <c r="B57"/>
  <c r="AV57" s="1"/>
  <c r="B59"/>
  <c r="AV59" s="1"/>
  <c r="B61"/>
  <c r="AV61" s="1"/>
  <c r="B330" i="23"/>
  <c r="B986"/>
  <c r="C1073"/>
  <c r="B36" i="22"/>
  <c r="AV36" s="1"/>
  <c r="AA42"/>
  <c r="AA46"/>
  <c r="AA48"/>
  <c r="AA56"/>
  <c r="AA62"/>
  <c r="AH63"/>
  <c r="AH55"/>
  <c r="AH53"/>
  <c r="AH41"/>
  <c r="BL65"/>
  <c r="F1237" i="23"/>
  <c r="S1319"/>
  <c r="AE1319" s="1"/>
  <c r="N1360"/>
  <c r="J1442"/>
  <c r="R1483"/>
  <c r="N1565"/>
  <c r="J1647"/>
  <c r="R1647"/>
  <c r="N1688"/>
  <c r="F1729"/>
  <c r="R1975"/>
  <c r="M25" i="22"/>
  <c r="I25"/>
  <c r="BD25" s="1"/>
  <c r="AJ21" i="17"/>
  <c r="AH10"/>
  <c r="F8"/>
  <c r="AZ8" s="1"/>
  <c r="F10"/>
  <c r="AZ10" s="1"/>
  <c r="AB32"/>
  <c r="AC32" s="1"/>
  <c r="F21"/>
  <c r="AZ21" s="1"/>
  <c r="AB10"/>
  <c r="AC10" s="1"/>
  <c r="AF10"/>
  <c r="AB18"/>
  <c r="AC18" s="1"/>
  <c r="K371" i="10"/>
  <c r="F17" i="17"/>
  <c r="AZ17" s="1"/>
  <c r="F19"/>
  <c r="AZ19" s="1"/>
  <c r="K781" i="10"/>
  <c r="F31" i="17"/>
  <c r="AZ31" s="1"/>
  <c r="B21"/>
  <c r="AV21" s="1"/>
  <c r="C458" i="10"/>
  <c r="D8" i="17"/>
  <c r="AX8" s="1"/>
  <c r="E10"/>
  <c r="AY10" s="1"/>
  <c r="AH26"/>
  <c r="F494" i="10"/>
  <c r="F576"/>
  <c r="E24" i="17"/>
  <c r="AY24" s="1"/>
  <c r="AH18"/>
  <c r="AB24"/>
  <c r="AC24" s="1"/>
  <c r="AA7"/>
  <c r="AA9"/>
  <c r="B11"/>
  <c r="AV11" s="1"/>
  <c r="AA13"/>
  <c r="B371" i="10"/>
  <c r="B19" i="17"/>
  <c r="AV19" s="1"/>
  <c r="AA21"/>
  <c r="C622" i="10"/>
  <c r="B699"/>
  <c r="AA25" i="17"/>
  <c r="B27"/>
  <c r="AV27" s="1"/>
  <c r="F12"/>
  <c r="AZ12" s="1"/>
  <c r="E8"/>
  <c r="AY8" s="1"/>
  <c r="E16"/>
  <c r="AY16" s="1"/>
  <c r="AI18"/>
  <c r="E20"/>
  <c r="AY20" s="1"/>
  <c r="F822" i="10"/>
  <c r="E30" i="17"/>
  <c r="AY30" s="1"/>
  <c r="AI32"/>
  <c r="Q248" i="10"/>
  <c r="AH16" i="17"/>
  <c r="AH24"/>
  <c r="Q1068" i="10"/>
  <c r="C1032"/>
  <c r="AA31" i="17"/>
  <c r="B945" i="10"/>
  <c r="C130"/>
  <c r="AA29" i="17"/>
  <c r="K863" i="10"/>
  <c r="AA11" i="17"/>
  <c r="F740" i="10"/>
  <c r="Q658"/>
  <c r="C1155"/>
  <c r="B289"/>
  <c r="C704"/>
  <c r="D34" i="17"/>
  <c r="AX34" s="1"/>
  <c r="AJ27"/>
  <c r="AH20"/>
  <c r="AA34"/>
  <c r="B1150" i="10"/>
  <c r="AA27" i="17"/>
  <c r="B23"/>
  <c r="AV23" s="1"/>
  <c r="B535" i="10"/>
  <c r="B453"/>
  <c r="B15" i="17"/>
  <c r="AV15" s="1"/>
  <c r="B207" i="10"/>
  <c r="C48"/>
  <c r="AB26" i="17"/>
  <c r="AC26" s="1"/>
  <c r="D32"/>
  <c r="AX32" s="1"/>
  <c r="D28"/>
  <c r="AX28" s="1"/>
  <c r="AG29"/>
  <c r="AG25"/>
  <c r="AG17"/>
  <c r="AH28"/>
  <c r="Q822" i="10"/>
  <c r="AH22" i="17"/>
  <c r="Q494" i="10"/>
  <c r="Q166"/>
  <c r="E32" i="17"/>
  <c r="AY32" s="1"/>
  <c r="E28"/>
  <c r="AY28" s="1"/>
  <c r="F84" i="10"/>
  <c r="AJ17" i="17"/>
  <c r="AJ8"/>
  <c r="F27" i="22"/>
  <c r="AZ27" s="1"/>
  <c r="F31"/>
  <c r="AZ31" s="1"/>
  <c r="E16"/>
  <c r="AY16" s="1"/>
  <c r="AI22"/>
  <c r="F986" i="23"/>
  <c r="Q330"/>
  <c r="Q658"/>
  <c r="Q986"/>
  <c r="D12" i="22"/>
  <c r="AX12" s="1"/>
  <c r="D20"/>
  <c r="AX20" s="1"/>
  <c r="D28"/>
  <c r="AX28" s="1"/>
  <c r="D12" i="18"/>
  <c r="AD12" i="22" s="1"/>
  <c r="AB16"/>
  <c r="AC16" s="1"/>
  <c r="D28" i="18"/>
  <c r="AD28" i="22" s="1"/>
  <c r="AH34"/>
  <c r="D34"/>
  <c r="AX34" s="1"/>
  <c r="D46"/>
  <c r="AX46" s="1"/>
  <c r="D60" i="18"/>
  <c r="C60" i="22" s="1"/>
  <c r="AW60" s="1"/>
  <c r="AA7"/>
  <c r="B125" i="23"/>
  <c r="AA11" i="22"/>
  <c r="AA15"/>
  <c r="B535" i="23"/>
  <c r="B699"/>
  <c r="B781"/>
  <c r="AA27" i="22"/>
  <c r="AA31"/>
  <c r="D44" i="18"/>
  <c r="C44" i="22" s="1"/>
  <c r="AW44" s="1"/>
  <c r="D38" i="18"/>
  <c r="C38" i="22" s="1"/>
  <c r="AW38" s="1"/>
  <c r="D46" i="18"/>
  <c r="C46" i="22" s="1"/>
  <c r="AW46" s="1"/>
  <c r="D54" i="18"/>
  <c r="C54" i="22" s="1"/>
  <c r="AW54" s="1"/>
  <c r="X117" i="10"/>
  <c r="T121" s="1"/>
  <c r="X158"/>
  <c r="T162" s="1"/>
  <c r="X199"/>
  <c r="T203" s="1"/>
  <c r="X240"/>
  <c r="T244" s="1"/>
  <c r="X281"/>
  <c r="T285" s="1"/>
  <c r="X322"/>
  <c r="T326" s="1"/>
  <c r="X363"/>
  <c r="T367" s="1"/>
  <c r="X404"/>
  <c r="T408" s="1"/>
  <c r="X445"/>
  <c r="T449" s="1"/>
  <c r="X486"/>
  <c r="T490" s="1"/>
  <c r="X527"/>
  <c r="T531" s="1"/>
  <c r="X568"/>
  <c r="T572" s="1"/>
  <c r="X609"/>
  <c r="T613" s="1"/>
  <c r="Y1046" i="23"/>
  <c r="P253" i="10"/>
  <c r="Q125"/>
  <c r="Q289"/>
  <c r="AH19" i="17"/>
  <c r="D29"/>
  <c r="AX29" s="1"/>
  <c r="D33"/>
  <c r="AX33" s="1"/>
  <c r="B166" i="10"/>
  <c r="C663"/>
  <c r="K289"/>
  <c r="AI13" i="17"/>
  <c r="AI15"/>
  <c r="E19"/>
  <c r="AY19" s="1"/>
  <c r="E21"/>
  <c r="AY21" s="1"/>
  <c r="E25"/>
  <c r="AY25" s="1"/>
  <c r="AI27"/>
  <c r="Q453" i="10"/>
  <c r="Q617"/>
  <c r="AH25" i="17"/>
  <c r="C171" i="10"/>
  <c r="AI31" i="17"/>
  <c r="F453" i="10"/>
  <c r="AJ34" i="17"/>
  <c r="F26"/>
  <c r="AZ26" s="1"/>
  <c r="AH29"/>
  <c r="AF27"/>
  <c r="F16"/>
  <c r="AZ16" s="1"/>
  <c r="AJ20"/>
  <c r="AJ22"/>
  <c r="K1068" i="10"/>
  <c r="AJ32" i="17"/>
  <c r="BN7"/>
  <c r="E29"/>
  <c r="AY29" s="1"/>
  <c r="Q699" i="10"/>
  <c r="AJ28" i="17"/>
  <c r="D23"/>
  <c r="AX23" s="1"/>
  <c r="D15"/>
  <c r="AX15" s="1"/>
  <c r="D7"/>
  <c r="AX7" s="1"/>
  <c r="AB21"/>
  <c r="AC21" s="1"/>
  <c r="AB13"/>
  <c r="AC13" s="1"/>
  <c r="C991" i="10"/>
  <c r="D13" i="17"/>
  <c r="AX13" s="1"/>
  <c r="F34"/>
  <c r="AZ34" s="1"/>
  <c r="D25"/>
  <c r="AX25" s="1"/>
  <c r="AB27"/>
  <c r="AC27" s="1"/>
  <c r="D21"/>
  <c r="AX21" s="1"/>
  <c r="AA30"/>
  <c r="AF21"/>
  <c r="AF15"/>
  <c r="AF11"/>
  <c r="AG32"/>
  <c r="AG26"/>
  <c r="AH31"/>
  <c r="Q535" i="10"/>
  <c r="AH15" i="17"/>
  <c r="Q207" i="10"/>
  <c r="E31" i="17"/>
  <c r="AY31" s="1"/>
  <c r="AI25"/>
  <c r="K1150" i="10"/>
  <c r="AJ16" i="17"/>
  <c r="F11" i="22"/>
  <c r="AZ11" s="1"/>
  <c r="Q371" i="23"/>
  <c r="Q699"/>
  <c r="Q1027"/>
  <c r="D11" i="22"/>
  <c r="AX11" s="1"/>
  <c r="AF27"/>
  <c r="AB21"/>
  <c r="AC21" s="1"/>
  <c r="F16"/>
  <c r="AZ16" s="1"/>
  <c r="F20"/>
  <c r="AZ20" s="1"/>
  <c r="K740" i="23"/>
  <c r="F28" i="22"/>
  <c r="AZ28" s="1"/>
  <c r="F125" i="23"/>
  <c r="F289"/>
  <c r="E21" i="22"/>
  <c r="AY21" s="1"/>
  <c r="AI25"/>
  <c r="D39"/>
  <c r="AX39" s="1"/>
  <c r="AF43"/>
  <c r="D49"/>
  <c r="AX49" s="1"/>
  <c r="AF53"/>
  <c r="D45" i="18"/>
  <c r="C45" i="22" s="1"/>
  <c r="AW45" s="1"/>
  <c r="D55" i="18"/>
  <c r="AD55" i="22" s="1"/>
  <c r="F34"/>
  <c r="AZ34" s="1"/>
  <c r="D59"/>
  <c r="AX59" s="1"/>
  <c r="D65"/>
  <c r="AX65" s="1"/>
  <c r="B166" i="23"/>
  <c r="B494"/>
  <c r="B822"/>
  <c r="F2221"/>
  <c r="BP15" i="17"/>
  <c r="BH14"/>
  <c r="A7"/>
  <c r="AU7" s="1"/>
  <c r="BN33"/>
  <c r="P48" i="10"/>
  <c r="X568" i="23"/>
  <c r="T572" s="1"/>
  <c r="X486"/>
  <c r="T490" s="1"/>
  <c r="X404"/>
  <c r="T408" s="1"/>
  <c r="X322"/>
  <c r="T326" s="1"/>
  <c r="X240"/>
  <c r="T244" s="1"/>
  <c r="X158"/>
  <c r="T162" s="1"/>
  <c r="X76"/>
  <c r="T80" s="1"/>
  <c r="X609"/>
  <c r="T613" s="1"/>
  <c r="X527"/>
  <c r="T531" s="1"/>
  <c r="X445"/>
  <c r="T449" s="1"/>
  <c r="X363"/>
  <c r="T367" s="1"/>
  <c r="X281"/>
  <c r="T285" s="1"/>
  <c r="X199"/>
  <c r="T203" s="1"/>
  <c r="X117"/>
  <c r="T121" s="1"/>
  <c r="X35" i="10"/>
  <c r="T39" s="1"/>
  <c r="H1073" i="23"/>
  <c r="H827"/>
  <c r="H130"/>
  <c r="BF17" i="17"/>
  <c r="H540" i="10"/>
  <c r="BF11" i="17"/>
  <c r="H2344" i="23"/>
  <c r="BF54" i="22"/>
  <c r="H1934" i="23"/>
  <c r="H1688"/>
  <c r="I1606"/>
  <c r="Z1606" s="1"/>
  <c r="H1524"/>
  <c r="H745"/>
  <c r="H663"/>
  <c r="H499"/>
  <c r="BF13" i="17"/>
  <c r="BF20"/>
  <c r="P335" i="10"/>
  <c r="BF23" i="17"/>
  <c r="X650" i="23"/>
  <c r="T654" s="1"/>
  <c r="R2303"/>
  <c r="J2426"/>
  <c r="BH65" i="22"/>
  <c r="D6" i="18"/>
  <c r="C6" i="17" s="1"/>
  <c r="AW6" s="1"/>
  <c r="B2" i="10"/>
  <c r="AA6" i="17"/>
  <c r="C7" i="10"/>
  <c r="Y1579" i="23"/>
  <c r="BF62" i="22"/>
  <c r="H7" i="10"/>
  <c r="S171"/>
  <c r="AE171" s="1"/>
  <c r="BD6" i="17"/>
  <c r="O48" i="10"/>
  <c r="AC48" s="1"/>
  <c r="K1114"/>
  <c r="AA1114" s="1"/>
  <c r="AJ156" i="20"/>
  <c r="AJ158"/>
  <c r="AJ154"/>
  <c r="AJ159"/>
  <c r="AJ155"/>
  <c r="AJ157"/>
  <c r="AD156"/>
  <c r="AD158"/>
  <c r="AD154"/>
  <c r="AD159"/>
  <c r="AD155"/>
  <c r="AD157"/>
  <c r="Q157"/>
  <c r="Q158"/>
  <c r="Q154"/>
  <c r="Q159"/>
  <c r="Q155"/>
  <c r="Q156"/>
  <c r="K157"/>
  <c r="K154"/>
  <c r="K159"/>
  <c r="K156"/>
  <c r="K158"/>
  <c r="K155"/>
  <c r="S156"/>
  <c r="S158"/>
  <c r="S154"/>
  <c r="S159"/>
  <c r="S155"/>
  <c r="S157"/>
  <c r="U157"/>
  <c r="U156"/>
  <c r="U158"/>
  <c r="U154"/>
  <c r="U159"/>
  <c r="U155"/>
  <c r="Y157"/>
  <c r="Y156"/>
  <c r="Y158"/>
  <c r="Y154"/>
  <c r="Y159"/>
  <c r="Y155"/>
  <c r="T157"/>
  <c r="T158"/>
  <c r="T154"/>
  <c r="T159"/>
  <c r="T155"/>
  <c r="T156"/>
  <c r="R156"/>
  <c r="R157"/>
  <c r="R158"/>
  <c r="R154"/>
  <c r="R159"/>
  <c r="R155"/>
  <c r="O157"/>
  <c r="O158"/>
  <c r="O159"/>
  <c r="O155"/>
  <c r="O156"/>
  <c r="O154"/>
  <c r="L77"/>
  <c r="L76"/>
  <c r="L79"/>
  <c r="L75"/>
  <c r="L74"/>
  <c r="L78"/>
  <c r="N76"/>
  <c r="N77"/>
  <c r="N79"/>
  <c r="N75"/>
  <c r="N74"/>
  <c r="N78"/>
  <c r="R77"/>
  <c r="R76"/>
  <c r="R79"/>
  <c r="R75"/>
  <c r="R74"/>
  <c r="R78"/>
  <c r="S77"/>
  <c r="S76"/>
  <c r="S79"/>
  <c r="S75"/>
  <c r="S74"/>
  <c r="S78"/>
  <c r="T77"/>
  <c r="T76"/>
  <c r="T79"/>
  <c r="T75"/>
  <c r="T74"/>
  <c r="T78"/>
  <c r="V77"/>
  <c r="V76"/>
  <c r="V79"/>
  <c r="V75"/>
  <c r="V74"/>
  <c r="V78"/>
  <c r="X77"/>
  <c r="X76"/>
  <c r="X79"/>
  <c r="X75"/>
  <c r="X74"/>
  <c r="X78"/>
  <c r="Z77"/>
  <c r="Z76"/>
  <c r="Z79"/>
  <c r="Z75"/>
  <c r="Z74"/>
  <c r="Z78"/>
  <c r="AB77"/>
  <c r="AB76"/>
  <c r="AB79"/>
  <c r="AB75"/>
  <c r="AB74"/>
  <c r="AB78"/>
  <c r="AD77"/>
  <c r="AD76"/>
  <c r="AD79"/>
  <c r="AD75"/>
  <c r="AD74"/>
  <c r="AD78"/>
  <c r="AI76"/>
  <c r="AI77"/>
  <c r="AI79"/>
  <c r="AI75"/>
  <c r="AI74"/>
  <c r="AI78"/>
  <c r="AK76"/>
  <c r="AK77"/>
  <c r="AK79"/>
  <c r="AK75"/>
  <c r="AK74"/>
  <c r="AK78"/>
  <c r="AM76"/>
  <c r="AM77"/>
  <c r="AM79"/>
  <c r="AM75"/>
  <c r="AM74"/>
  <c r="AM78"/>
  <c r="AQ76"/>
  <c r="AQ77"/>
  <c r="AQ79"/>
  <c r="AQ75"/>
  <c r="AQ74"/>
  <c r="AQ78"/>
  <c r="AS76"/>
  <c r="AS77"/>
  <c r="AS79"/>
  <c r="AS75"/>
  <c r="AS74"/>
  <c r="AS78"/>
  <c r="AF156"/>
  <c r="AF158"/>
  <c r="AF154"/>
  <c r="AF159"/>
  <c r="AF155"/>
  <c r="AF157"/>
  <c r="AM157"/>
  <c r="AM156"/>
  <c r="AM158"/>
  <c r="AM154"/>
  <c r="AM159"/>
  <c r="AM155"/>
  <c r="AV77"/>
  <c r="AV79"/>
  <c r="AV76"/>
  <c r="AV75"/>
  <c r="AV78"/>
  <c r="AV74"/>
  <c r="AX77"/>
  <c r="AX79"/>
  <c r="AX76"/>
  <c r="AX75"/>
  <c r="AX78"/>
  <c r="AX74"/>
  <c r="AP77"/>
  <c r="AP79"/>
  <c r="AP76"/>
  <c r="AP75"/>
  <c r="AP78"/>
  <c r="AP74"/>
  <c r="AG157"/>
  <c r="AG156"/>
  <c r="AG158"/>
  <c r="AG154"/>
  <c r="AG159"/>
  <c r="AG155"/>
  <c r="AI157"/>
  <c r="AI156"/>
  <c r="AI158"/>
  <c r="AI154"/>
  <c r="AI159"/>
  <c r="AI155"/>
  <c r="L49" i="21"/>
  <c r="L45"/>
  <c r="L46"/>
  <c r="L47"/>
  <c r="L44"/>
  <c r="L48"/>
  <c r="N49"/>
  <c r="N45"/>
  <c r="N44"/>
  <c r="N46"/>
  <c r="N47"/>
  <c r="N48"/>
  <c r="R49"/>
  <c r="R45"/>
  <c r="R46"/>
  <c r="R47"/>
  <c r="R44"/>
  <c r="R48"/>
  <c r="S49"/>
  <c r="S45"/>
  <c r="S46"/>
  <c r="S47"/>
  <c r="S44"/>
  <c r="S48"/>
  <c r="T49"/>
  <c r="T45"/>
  <c r="T46"/>
  <c r="T47"/>
  <c r="T44"/>
  <c r="T48"/>
  <c r="V49"/>
  <c r="V45"/>
  <c r="V46"/>
  <c r="V47"/>
  <c r="V44"/>
  <c r="V48"/>
  <c r="X49"/>
  <c r="X45"/>
  <c r="X47"/>
  <c r="X44"/>
  <c r="X46"/>
  <c r="X48"/>
  <c r="Z49"/>
  <c r="Z45"/>
  <c r="Z47"/>
  <c r="Z44"/>
  <c r="Z46"/>
  <c r="Z48"/>
  <c r="AB49"/>
  <c r="AB45"/>
  <c r="AB47"/>
  <c r="AB44"/>
  <c r="AB46"/>
  <c r="AB48"/>
  <c r="AD49"/>
  <c r="AD45"/>
  <c r="AD47"/>
  <c r="AD44"/>
  <c r="AD46"/>
  <c r="AD48"/>
  <c r="AI45"/>
  <c r="AI49"/>
  <c r="AI47"/>
  <c r="AI44"/>
  <c r="AI46"/>
  <c r="AI48"/>
  <c r="AK49"/>
  <c r="AK45"/>
  <c r="AK47"/>
  <c r="AK44"/>
  <c r="AK46"/>
  <c r="AK48"/>
  <c r="AM49"/>
  <c r="AM45"/>
  <c r="AM47"/>
  <c r="AM44"/>
  <c r="AM46"/>
  <c r="AM48"/>
  <c r="AO49"/>
  <c r="AO45"/>
  <c r="AO47"/>
  <c r="AO44"/>
  <c r="AO46"/>
  <c r="AO48"/>
  <c r="AQ49"/>
  <c r="AQ45"/>
  <c r="AQ47"/>
  <c r="AQ44"/>
  <c r="AQ46"/>
  <c r="AQ48"/>
  <c r="AS49"/>
  <c r="AS45"/>
  <c r="AS47"/>
  <c r="AS44"/>
  <c r="AS46"/>
  <c r="AS48"/>
  <c r="AU49"/>
  <c r="AU45"/>
  <c r="AU47"/>
  <c r="AU44"/>
  <c r="AU46"/>
  <c r="AU48"/>
  <c r="AW49"/>
  <c r="AW45"/>
  <c r="AW47"/>
  <c r="AW44"/>
  <c r="AW46"/>
  <c r="AW48"/>
  <c r="K95"/>
  <c r="K99"/>
  <c r="K97"/>
  <c r="K94"/>
  <c r="K96"/>
  <c r="K98"/>
  <c r="O99"/>
  <c r="O95"/>
  <c r="O97"/>
  <c r="O98"/>
  <c r="O96"/>
  <c r="O94"/>
  <c r="Q99"/>
  <c r="Q95"/>
  <c r="Q97"/>
  <c r="Q98"/>
  <c r="Q96"/>
  <c r="Q94"/>
  <c r="S99"/>
  <c r="S95"/>
  <c r="S96"/>
  <c r="S98"/>
  <c r="S97"/>
  <c r="S94"/>
  <c r="T99"/>
  <c r="T95"/>
  <c r="T97"/>
  <c r="T98"/>
  <c r="T96"/>
  <c r="T94"/>
  <c r="V99"/>
  <c r="V95"/>
  <c r="V96"/>
  <c r="V98"/>
  <c r="V97"/>
  <c r="V94"/>
  <c r="X99"/>
  <c r="X95"/>
  <c r="X96"/>
  <c r="X98"/>
  <c r="X97"/>
  <c r="X94"/>
  <c r="AB99"/>
  <c r="AB95"/>
  <c r="AB96"/>
  <c r="AB98"/>
  <c r="AB97"/>
  <c r="AB94"/>
  <c r="AD99"/>
  <c r="AD95"/>
  <c r="AD96"/>
  <c r="AD98"/>
  <c r="AD97"/>
  <c r="AD94"/>
  <c r="AF99"/>
  <c r="AF95"/>
  <c r="AF96"/>
  <c r="AF98"/>
  <c r="AF97"/>
  <c r="AF94"/>
  <c r="AH99"/>
  <c r="AH95"/>
  <c r="AH96"/>
  <c r="AH98"/>
  <c r="AH97"/>
  <c r="AH94"/>
  <c r="AJ99"/>
  <c r="AJ95"/>
  <c r="AJ96"/>
  <c r="AJ98"/>
  <c r="AJ97"/>
  <c r="AJ94"/>
  <c r="AL99"/>
  <c r="AL95"/>
  <c r="AL96"/>
  <c r="AL98"/>
  <c r="AL97"/>
  <c r="AL94"/>
  <c r="K2257" i="23"/>
  <c r="Q2303"/>
  <c r="AD2303" s="1"/>
  <c r="K1237"/>
  <c r="AA1237" s="1"/>
  <c r="S1196" i="10"/>
  <c r="AE1196" s="1"/>
  <c r="M48"/>
  <c r="AB48" s="1"/>
  <c r="E704"/>
  <c r="X704" s="1"/>
  <c r="D7"/>
  <c r="AK157" i="20"/>
  <c r="AK156"/>
  <c r="AK158"/>
  <c r="AK154"/>
  <c r="AK159"/>
  <c r="AK155"/>
  <c r="AE157"/>
  <c r="AE156"/>
  <c r="AE158"/>
  <c r="AE154"/>
  <c r="AE159"/>
  <c r="AE155"/>
  <c r="AB156"/>
  <c r="AB158"/>
  <c r="AB154"/>
  <c r="AB159"/>
  <c r="AB155"/>
  <c r="AB157"/>
  <c r="L156"/>
  <c r="L154"/>
  <c r="L157"/>
  <c r="L158"/>
  <c r="L159"/>
  <c r="L155"/>
  <c r="W157"/>
  <c r="W156"/>
  <c r="W158"/>
  <c r="W154"/>
  <c r="W159"/>
  <c r="W155"/>
  <c r="V156"/>
  <c r="V158"/>
  <c r="V154"/>
  <c r="V159"/>
  <c r="V155"/>
  <c r="V157"/>
  <c r="AC157"/>
  <c r="AC156"/>
  <c r="AC158"/>
  <c r="AC154"/>
  <c r="AC159"/>
  <c r="AC155"/>
  <c r="X156"/>
  <c r="X158"/>
  <c r="X154"/>
  <c r="X159"/>
  <c r="X155"/>
  <c r="X157"/>
  <c r="P156"/>
  <c r="P157"/>
  <c r="P158"/>
  <c r="P154"/>
  <c r="P159"/>
  <c r="P155"/>
  <c r="K75"/>
  <c r="K76"/>
  <c r="K74"/>
  <c r="K77"/>
  <c r="K79"/>
  <c r="K78"/>
  <c r="M77"/>
  <c r="M79"/>
  <c r="M76"/>
  <c r="M75"/>
  <c r="M78"/>
  <c r="M74"/>
  <c r="Q76"/>
  <c r="Q79"/>
  <c r="Q77"/>
  <c r="Q75"/>
  <c r="Q78"/>
  <c r="Q74"/>
  <c r="U76"/>
  <c r="U79"/>
  <c r="U77"/>
  <c r="U75"/>
  <c r="U78"/>
  <c r="U74"/>
  <c r="W76"/>
  <c r="W79"/>
  <c r="W77"/>
  <c r="W75"/>
  <c r="W78"/>
  <c r="W74"/>
  <c r="Y76"/>
  <c r="Y79"/>
  <c r="Y77"/>
  <c r="Y75"/>
  <c r="Y78"/>
  <c r="Y74"/>
  <c r="AA76"/>
  <c r="AA79"/>
  <c r="AA77"/>
  <c r="AA75"/>
  <c r="AA78"/>
  <c r="AA74"/>
  <c r="AC76"/>
  <c r="AC79"/>
  <c r="AC77"/>
  <c r="AC75"/>
  <c r="AC78"/>
  <c r="AC74"/>
  <c r="AE76"/>
  <c r="AE79"/>
  <c r="AE77"/>
  <c r="AE75"/>
  <c r="AE78"/>
  <c r="AE74"/>
  <c r="AJ77"/>
  <c r="AJ79"/>
  <c r="AJ75"/>
  <c r="AJ76"/>
  <c r="AJ78"/>
  <c r="AJ74"/>
  <c r="AL77"/>
  <c r="AL79"/>
  <c r="AL75"/>
  <c r="AL76"/>
  <c r="AL78"/>
  <c r="AL74"/>
  <c r="AN77"/>
  <c r="AN79"/>
  <c r="AN76"/>
  <c r="AN75"/>
  <c r="AN78"/>
  <c r="AN74"/>
  <c r="AR77"/>
  <c r="AR79"/>
  <c r="AR76"/>
  <c r="AR75"/>
  <c r="AR78"/>
  <c r="AR74"/>
  <c r="AT77"/>
  <c r="AT79"/>
  <c r="AT76"/>
  <c r="AT75"/>
  <c r="AT78"/>
  <c r="AT74"/>
  <c r="AL156"/>
  <c r="AL158"/>
  <c r="AL154"/>
  <c r="AL159"/>
  <c r="AL155"/>
  <c r="AL157"/>
  <c r="AU76"/>
  <c r="AU77"/>
  <c r="AU79"/>
  <c r="AU75"/>
  <c r="AU74"/>
  <c r="AU78"/>
  <c r="AW76"/>
  <c r="AW77"/>
  <c r="AW79"/>
  <c r="AW75"/>
  <c r="AW74"/>
  <c r="AW78"/>
  <c r="AO76"/>
  <c r="AO77"/>
  <c r="AO79"/>
  <c r="AO75"/>
  <c r="AO74"/>
  <c r="AO78"/>
  <c r="AH156"/>
  <c r="AH158"/>
  <c r="AH154"/>
  <c r="AH159"/>
  <c r="AH155"/>
  <c r="AH157"/>
  <c r="K49" i="21"/>
  <c r="K45"/>
  <c r="K44"/>
  <c r="K47"/>
  <c r="K46"/>
  <c r="K48"/>
  <c r="M45"/>
  <c r="M49"/>
  <c r="M46"/>
  <c r="M47"/>
  <c r="M48"/>
  <c r="M44"/>
  <c r="Q45"/>
  <c r="Q49"/>
  <c r="Q48"/>
  <c r="Q46"/>
  <c r="Q47"/>
  <c r="Q44"/>
  <c r="U45"/>
  <c r="U49"/>
  <c r="U48"/>
  <c r="U46"/>
  <c r="U47"/>
  <c r="U44"/>
  <c r="W45"/>
  <c r="W49"/>
  <c r="W48"/>
  <c r="W46"/>
  <c r="W47"/>
  <c r="W44"/>
  <c r="Y45"/>
  <c r="Y49"/>
  <c r="Y46"/>
  <c r="Y48"/>
  <c r="Y47"/>
  <c r="Y44"/>
  <c r="AA45"/>
  <c r="AA49"/>
  <c r="AA46"/>
  <c r="AA48"/>
  <c r="AA47"/>
  <c r="AA44"/>
  <c r="AC45"/>
  <c r="AC49"/>
  <c r="AC46"/>
  <c r="AC48"/>
  <c r="AC47"/>
  <c r="AC44"/>
  <c r="AE45"/>
  <c r="AE49"/>
  <c r="AE46"/>
  <c r="AE48"/>
  <c r="AE47"/>
  <c r="AE44"/>
  <c r="AJ49"/>
  <c r="AJ45"/>
  <c r="AJ46"/>
  <c r="AJ48"/>
  <c r="AJ47"/>
  <c r="AJ44"/>
  <c r="AL49"/>
  <c r="AL45"/>
  <c r="AL46"/>
  <c r="AL48"/>
  <c r="AL47"/>
  <c r="AL44"/>
  <c r="AN49"/>
  <c r="AN45"/>
  <c r="AN46"/>
  <c r="AN48"/>
  <c r="AN47"/>
  <c r="AN44"/>
  <c r="AP49"/>
  <c r="AP45"/>
  <c r="AP46"/>
  <c r="AP48"/>
  <c r="AP47"/>
  <c r="AP44"/>
  <c r="AR49"/>
  <c r="AR45"/>
  <c r="AR46"/>
  <c r="AR48"/>
  <c r="AR47"/>
  <c r="AR44"/>
  <c r="AT49"/>
  <c r="AT45"/>
  <c r="AT46"/>
  <c r="AT48"/>
  <c r="AT47"/>
  <c r="AT44"/>
  <c r="AV49"/>
  <c r="AV45"/>
  <c r="AV46"/>
  <c r="AV48"/>
  <c r="AV47"/>
  <c r="AV44"/>
  <c r="AX49"/>
  <c r="AX45"/>
  <c r="AX46"/>
  <c r="AX48"/>
  <c r="AX47"/>
  <c r="AX44"/>
  <c r="L99"/>
  <c r="L95"/>
  <c r="L96"/>
  <c r="L94"/>
  <c r="L97"/>
  <c r="L98"/>
  <c r="P99"/>
  <c r="P95"/>
  <c r="P96"/>
  <c r="P94"/>
  <c r="P97"/>
  <c r="P98"/>
  <c r="R99"/>
  <c r="R95"/>
  <c r="R96"/>
  <c r="R94"/>
  <c r="R97"/>
  <c r="R98"/>
  <c r="U99"/>
  <c r="U95"/>
  <c r="U97"/>
  <c r="U94"/>
  <c r="U96"/>
  <c r="U98"/>
  <c r="W99"/>
  <c r="W95"/>
  <c r="W97"/>
  <c r="W94"/>
  <c r="W96"/>
  <c r="W98"/>
  <c r="Y99"/>
  <c r="Y95"/>
  <c r="Y97"/>
  <c r="Y94"/>
  <c r="Y96"/>
  <c r="Y98"/>
  <c r="AC99"/>
  <c r="AC95"/>
  <c r="AC97"/>
  <c r="AC94"/>
  <c r="AC96"/>
  <c r="AC98"/>
  <c r="AE99"/>
  <c r="AE95"/>
  <c r="AE97"/>
  <c r="AE94"/>
  <c r="AE96"/>
  <c r="AE98"/>
  <c r="AG99"/>
  <c r="AG95"/>
  <c r="AG97"/>
  <c r="AG94"/>
  <c r="AG96"/>
  <c r="AG98"/>
  <c r="AI99"/>
  <c r="AI95"/>
  <c r="AI97"/>
  <c r="AI94"/>
  <c r="AI96"/>
  <c r="AI98"/>
  <c r="AK99"/>
  <c r="AK95"/>
  <c r="AK97"/>
  <c r="AK94"/>
  <c r="AK96"/>
  <c r="AK98"/>
  <c r="AM99"/>
  <c r="AM95"/>
  <c r="AM97"/>
  <c r="AM94"/>
  <c r="AM96"/>
  <c r="AM98"/>
  <c r="AJ60" i="22"/>
  <c r="K2298" i="23"/>
  <c r="U64" i="22"/>
  <c r="O2385" i="23"/>
  <c r="AC2385" s="1"/>
  <c r="G2385"/>
  <c r="Y2385" s="1"/>
  <c r="O2344"/>
  <c r="AC2344" s="1"/>
  <c r="S2303"/>
  <c r="AE2303" s="1"/>
  <c r="E2303"/>
  <c r="X2303" s="1"/>
  <c r="M2262"/>
  <c r="AB2262" s="1"/>
  <c r="I2262"/>
  <c r="Z2262" s="1"/>
  <c r="K2426"/>
  <c r="AA2426" s="1"/>
  <c r="E2426"/>
  <c r="X2426" s="1"/>
  <c r="AL33" i="22"/>
  <c r="X1128" i="23" s="1"/>
  <c r="AL31" i="22"/>
  <c r="X1046" i="23" s="1"/>
  <c r="AL29" i="22"/>
  <c r="X964" i="23" s="1"/>
  <c r="AL27" i="22"/>
  <c r="X882" i="23" s="1"/>
  <c r="AL25" i="22"/>
  <c r="X800" i="23" s="1"/>
  <c r="AL23" i="22"/>
  <c r="X718" i="23" s="1"/>
  <c r="AL21" i="22"/>
  <c r="X636" i="23" s="1"/>
  <c r="AL19" i="22"/>
  <c r="X554" i="23" s="1"/>
  <c r="AL17" i="22"/>
  <c r="X472" i="23" s="1"/>
  <c r="AL15" i="22"/>
  <c r="X390" i="23" s="1"/>
  <c r="AL11" i="22"/>
  <c r="X226" i="23" s="1"/>
  <c r="AL9" i="17"/>
  <c r="X144" i="10" s="1"/>
  <c r="AL41" i="22"/>
  <c r="X1456" i="23" s="1"/>
  <c r="AL45" i="22"/>
  <c r="X1620" i="23" s="1"/>
  <c r="AL46" i="22"/>
  <c r="X1661" i="23" s="1"/>
  <c r="AL48" i="22"/>
  <c r="X1743" i="23" s="1"/>
  <c r="AL51" i="22"/>
  <c r="X1866" i="23" s="1"/>
  <c r="AL52" i="22"/>
  <c r="X1907" i="23" s="1"/>
  <c r="AL53" i="22"/>
  <c r="X1948" i="23" s="1"/>
  <c r="AL13" i="17"/>
  <c r="X308" i="10" s="1"/>
  <c r="AL34" i="22"/>
  <c r="X1169" i="23" s="1"/>
  <c r="AL32" i="22"/>
  <c r="X1087" i="23" s="1"/>
  <c r="AL30" i="22"/>
  <c r="X1005" i="23" s="1"/>
  <c r="AL28" i="22"/>
  <c r="X923" i="23" s="1"/>
  <c r="AL26" i="22"/>
  <c r="X841" i="23" s="1"/>
  <c r="AL24" i="22"/>
  <c r="X759" i="23" s="1"/>
  <c r="AL22" i="22"/>
  <c r="X677" i="23" s="1"/>
  <c r="AL20" i="22"/>
  <c r="X595" i="23" s="1"/>
  <c r="AL18" i="22"/>
  <c r="X513" i="23" s="1"/>
  <c r="AL16" i="22"/>
  <c r="X431" i="23" s="1"/>
  <c r="AL14" i="22"/>
  <c r="X349" i="23" s="1"/>
  <c r="AL12" i="22"/>
  <c r="X267" i="23" s="1"/>
  <c r="AL10" i="22"/>
  <c r="X185" i="23" s="1"/>
  <c r="AL8" i="22"/>
  <c r="X103" i="23" s="1"/>
  <c r="AL36" i="22"/>
  <c r="X1251" i="23" s="1"/>
  <c r="AL37" i="22"/>
  <c r="X1292" i="23" s="1"/>
  <c r="AL38" i="22"/>
  <c r="X1333" i="23" s="1"/>
  <c r="AL39" i="22"/>
  <c r="X1374" i="23" s="1"/>
  <c r="AL40" i="22"/>
  <c r="X1415" i="23" s="1"/>
  <c r="AL43" i="22"/>
  <c r="X1538" i="23" s="1"/>
  <c r="AL44" i="22"/>
  <c r="X1579" i="23" s="1"/>
  <c r="AL47" i="22"/>
  <c r="X1702" i="23" s="1"/>
  <c r="AL49" i="22"/>
  <c r="X1784" i="23" s="1"/>
  <c r="AL55" i="22"/>
  <c r="X2030" i="23" s="1"/>
  <c r="AL56" i="22"/>
  <c r="X2071" i="23" s="1"/>
  <c r="AL57" i="22"/>
  <c r="X2112" i="23" s="1"/>
  <c r="AL7" i="17"/>
  <c r="X62" i="10" s="1"/>
  <c r="O2180" i="23"/>
  <c r="AC2180" s="1"/>
  <c r="G2180"/>
  <c r="Y2180" s="1"/>
  <c r="S2139"/>
  <c r="AE2139" s="1"/>
  <c r="G2139"/>
  <c r="Y2139" s="1"/>
  <c r="O2057"/>
  <c r="AC2057" s="1"/>
  <c r="G2016"/>
  <c r="Y2016" s="1"/>
  <c r="S1934"/>
  <c r="AE1934" s="1"/>
  <c r="O1893"/>
  <c r="AC1893" s="1"/>
  <c r="S1811"/>
  <c r="AE1811" s="1"/>
  <c r="K1811"/>
  <c r="AA1811" s="1"/>
  <c r="G1811"/>
  <c r="Y1811" s="1"/>
  <c r="G1729"/>
  <c r="Y1729" s="1"/>
  <c r="O1688"/>
  <c r="AC1688" s="1"/>
  <c r="O1647"/>
  <c r="AC1647" s="1"/>
  <c r="O1565"/>
  <c r="AC1565" s="1"/>
  <c r="O1524"/>
  <c r="AC1524" s="1"/>
  <c r="G1524"/>
  <c r="Y1524" s="1"/>
  <c r="O1319"/>
  <c r="AC1319" s="1"/>
  <c r="I2221"/>
  <c r="Z2221" s="1"/>
  <c r="E2180"/>
  <c r="X2180" s="1"/>
  <c r="Q2098"/>
  <c r="AD2098" s="1"/>
  <c r="E2098"/>
  <c r="X2098" s="1"/>
  <c r="I2057"/>
  <c r="Z2057" s="1"/>
  <c r="M2016"/>
  <c r="AB2016" s="1"/>
  <c r="Q1934"/>
  <c r="AD1934" s="1"/>
  <c r="M1770"/>
  <c r="AB1770" s="1"/>
  <c r="I1770"/>
  <c r="Z1770" s="1"/>
  <c r="Q1606"/>
  <c r="AD1606" s="1"/>
  <c r="M1606"/>
  <c r="AB1606" s="1"/>
  <c r="E1606"/>
  <c r="X1606" s="1"/>
  <c r="Z2235"/>
  <c r="R1893"/>
  <c r="BP52" i="22"/>
  <c r="S1647" i="23"/>
  <c r="AE1647" s="1"/>
  <c r="H1893"/>
  <c r="BF52" i="22"/>
  <c r="AB6"/>
  <c r="AC6" s="1"/>
  <c r="F1273" i="23"/>
  <c r="D6" i="17"/>
  <c r="AX6" s="1"/>
  <c r="BF21"/>
  <c r="J335" i="10"/>
  <c r="BH20" i="17"/>
  <c r="Q2" i="23"/>
  <c r="BF34" i="17"/>
  <c r="AB41" i="22"/>
  <c r="AC41" s="1"/>
  <c r="K1273" i="23"/>
  <c r="B1806"/>
  <c r="F2216"/>
  <c r="F827" i="10"/>
  <c r="H581"/>
  <c r="P1032"/>
  <c r="H1155"/>
  <c r="BL16" i="17"/>
  <c r="BL7"/>
  <c r="J376" i="10"/>
  <c r="N48"/>
  <c r="F2"/>
  <c r="D47" i="22"/>
  <c r="AX47" s="1"/>
  <c r="D55"/>
  <c r="AX55" s="1"/>
  <c r="D37" i="18"/>
  <c r="C37" i="22" s="1"/>
  <c r="AW37" s="1"/>
  <c r="D43" i="18"/>
  <c r="C43" i="22" s="1"/>
  <c r="AW43" s="1"/>
  <c r="D47" i="18"/>
  <c r="AD47" i="22" s="1"/>
  <c r="D53" i="18"/>
  <c r="C53" i="22" s="1"/>
  <c r="AW53" s="1"/>
  <c r="D59" i="18"/>
  <c r="AD59" i="22" s="1"/>
  <c r="D65" i="18"/>
  <c r="AD65" i="22" s="1"/>
  <c r="AF63"/>
  <c r="AA10"/>
  <c r="AA14"/>
  <c r="AA18"/>
  <c r="AA22"/>
  <c r="AA26"/>
  <c r="AA30"/>
  <c r="N458" i="10"/>
  <c r="B48" i="23"/>
  <c r="K1314"/>
  <c r="AJ57" i="22"/>
  <c r="F2257" i="23"/>
  <c r="AJ61" i="22"/>
  <c r="R1155" i="23"/>
  <c r="N1155"/>
  <c r="J1155"/>
  <c r="R1114"/>
  <c r="N1114"/>
  <c r="R1073"/>
  <c r="N1073"/>
  <c r="J1073"/>
  <c r="F1073"/>
  <c r="F1032"/>
  <c r="BN30" i="22"/>
  <c r="P991" i="23"/>
  <c r="D991"/>
  <c r="Q950"/>
  <c r="P950"/>
  <c r="M950"/>
  <c r="L950"/>
  <c r="I950"/>
  <c r="H950"/>
  <c r="BN28" i="22"/>
  <c r="P909" i="23"/>
  <c r="D909"/>
  <c r="Q868"/>
  <c r="AD868" s="1"/>
  <c r="P868"/>
  <c r="R827"/>
  <c r="O827"/>
  <c r="N827"/>
  <c r="K827"/>
  <c r="J827"/>
  <c r="G827"/>
  <c r="Y827" s="1"/>
  <c r="F827"/>
  <c r="K786"/>
  <c r="J786"/>
  <c r="G786"/>
  <c r="F786"/>
  <c r="BJ23" i="22"/>
  <c r="L704" i="23"/>
  <c r="I704"/>
  <c r="H704"/>
  <c r="D704"/>
  <c r="D663"/>
  <c r="Q622"/>
  <c r="AD622" s="1"/>
  <c r="P622"/>
  <c r="M622"/>
  <c r="L622"/>
  <c r="I622"/>
  <c r="Z622" s="1"/>
  <c r="H622"/>
  <c r="D622"/>
  <c r="Q581"/>
  <c r="P581"/>
  <c r="I581"/>
  <c r="H581"/>
  <c r="D581"/>
  <c r="Q540"/>
  <c r="P540"/>
  <c r="M540"/>
  <c r="L540"/>
  <c r="I540"/>
  <c r="H540"/>
  <c r="D540"/>
  <c r="Q458"/>
  <c r="AD458" s="1"/>
  <c r="P458"/>
  <c r="M458"/>
  <c r="L458"/>
  <c r="I458"/>
  <c r="Z458" s="1"/>
  <c r="H458"/>
  <c r="D458"/>
  <c r="Q417"/>
  <c r="P417"/>
  <c r="I417"/>
  <c r="Z417" s="1"/>
  <c r="H417"/>
  <c r="D417"/>
  <c r="Q376"/>
  <c r="P376"/>
  <c r="M376"/>
  <c r="L376"/>
  <c r="Q335"/>
  <c r="AD335" s="1"/>
  <c r="P335"/>
  <c r="M335"/>
  <c r="L335"/>
  <c r="I335"/>
  <c r="Z335" s="1"/>
  <c r="H335"/>
  <c r="Q294"/>
  <c r="AD294" s="1"/>
  <c r="P294"/>
  <c r="R253"/>
  <c r="BH12" i="22"/>
  <c r="J253" i="23"/>
  <c r="R212"/>
  <c r="O171"/>
  <c r="AC171" s="1"/>
  <c r="N171"/>
  <c r="G171"/>
  <c r="F171"/>
  <c r="O130"/>
  <c r="AC130" s="1"/>
  <c r="N130"/>
  <c r="K130"/>
  <c r="J130"/>
  <c r="Q89"/>
  <c r="P89"/>
  <c r="I89"/>
  <c r="H89"/>
  <c r="Q48"/>
  <c r="P48"/>
  <c r="M48"/>
  <c r="AB48" s="1"/>
  <c r="L48"/>
  <c r="I48"/>
  <c r="H48"/>
  <c r="AD48"/>
  <c r="AA786"/>
  <c r="BF34" i="22"/>
  <c r="H1155" i="23"/>
  <c r="D1155"/>
  <c r="P1114"/>
  <c r="L1114"/>
  <c r="H1114"/>
  <c r="D1114"/>
  <c r="P1032"/>
  <c r="L1032"/>
  <c r="D1032"/>
  <c r="F991"/>
  <c r="R950"/>
  <c r="R909"/>
  <c r="M909"/>
  <c r="L909"/>
  <c r="BP27" i="22"/>
  <c r="R868" i="23"/>
  <c r="D868"/>
  <c r="M827"/>
  <c r="L827"/>
  <c r="D827"/>
  <c r="I786"/>
  <c r="H786"/>
  <c r="BL24" i="22"/>
  <c r="N745" i="23"/>
  <c r="G745"/>
  <c r="F745"/>
  <c r="R663"/>
  <c r="O663"/>
  <c r="AC663" s="1"/>
  <c r="N663"/>
  <c r="K663"/>
  <c r="J663"/>
  <c r="G663"/>
  <c r="F663"/>
  <c r="R581"/>
  <c r="O581"/>
  <c r="N581"/>
  <c r="K581"/>
  <c r="J581"/>
  <c r="G581"/>
  <c r="F581"/>
  <c r="O540"/>
  <c r="N540"/>
  <c r="G540"/>
  <c r="F540"/>
  <c r="R499"/>
  <c r="O499"/>
  <c r="AC499" s="1"/>
  <c r="N499"/>
  <c r="BH18" i="22"/>
  <c r="J499" i="23"/>
  <c r="G499"/>
  <c r="F499"/>
  <c r="K458"/>
  <c r="J458"/>
  <c r="O417"/>
  <c r="AC417" s="1"/>
  <c r="N417"/>
  <c r="BP15" i="22"/>
  <c r="R376" i="23"/>
  <c r="BL15" i="22"/>
  <c r="N376" i="23"/>
  <c r="K376"/>
  <c r="J376"/>
  <c r="G376"/>
  <c r="F376"/>
  <c r="O335"/>
  <c r="N335"/>
  <c r="K335"/>
  <c r="AA335" s="1"/>
  <c r="J335"/>
  <c r="G335"/>
  <c r="F335"/>
  <c r="R294"/>
  <c r="I294"/>
  <c r="H294"/>
  <c r="Q253"/>
  <c r="P253"/>
  <c r="M253"/>
  <c r="L253"/>
  <c r="D253"/>
  <c r="Q212"/>
  <c r="P212"/>
  <c r="M212"/>
  <c r="AB212" s="1"/>
  <c r="L212"/>
  <c r="I212"/>
  <c r="H212"/>
  <c r="Q171"/>
  <c r="P171"/>
  <c r="M130"/>
  <c r="L130"/>
  <c r="D130"/>
  <c r="M89"/>
  <c r="AB89" s="1"/>
  <c r="L89"/>
  <c r="K48"/>
  <c r="J48"/>
  <c r="R89"/>
  <c r="K89"/>
  <c r="J89"/>
  <c r="Y390" i="10"/>
  <c r="AB909" i="23"/>
  <c r="BN54" i="22"/>
  <c r="P1975" i="23"/>
  <c r="Q704" i="10"/>
  <c r="AD704" s="1"/>
  <c r="Q13" i="17"/>
  <c r="I8" i="22"/>
  <c r="BD8" s="1"/>
  <c r="K1975" i="23"/>
  <c r="AA1975" s="1"/>
  <c r="Z1907"/>
  <c r="Z1456"/>
  <c r="Z1415"/>
  <c r="Z1333"/>
  <c r="Z1292"/>
  <c r="Z923" i="10"/>
  <c r="AL12" i="17"/>
  <c r="X267" i="10" s="1"/>
  <c r="Y2071" i="23"/>
  <c r="Y1907"/>
  <c r="K1724"/>
  <c r="Y1743"/>
  <c r="K1560"/>
  <c r="Y1456"/>
  <c r="Y472"/>
  <c r="F2052"/>
  <c r="AI54" i="22"/>
  <c r="AI50"/>
  <c r="F1765" i="23"/>
  <c r="Y1292"/>
  <c r="AI6" i="17"/>
  <c r="AI6" i="22"/>
  <c r="Y21" i="23" s="1"/>
  <c r="AH11" i="17"/>
  <c r="Q207" i="23"/>
  <c r="AH6" i="17"/>
  <c r="AE6" i="22"/>
  <c r="B6"/>
  <c r="AV6" s="1"/>
  <c r="B1560" i="23"/>
  <c r="BP63" i="22"/>
  <c r="BJ60"/>
  <c r="L2221" i="23"/>
  <c r="BB60" i="22"/>
  <c r="D2221" i="23"/>
  <c r="H2180"/>
  <c r="BF59" i="22"/>
  <c r="L2057" i="23"/>
  <c r="BJ56" i="22"/>
  <c r="BB56"/>
  <c r="D2057" i="23"/>
  <c r="BH51" i="22"/>
  <c r="BL50"/>
  <c r="N1811" i="23"/>
  <c r="E1524"/>
  <c r="X1524" s="1"/>
  <c r="P1483"/>
  <c r="BN42" i="22"/>
  <c r="D2385" i="23"/>
  <c r="BB64" i="22"/>
  <c r="G2221" i="23"/>
  <c r="Y2221" s="1"/>
  <c r="R2180"/>
  <c r="BP59" i="22"/>
  <c r="R2016" i="23"/>
  <c r="BP55" i="22"/>
  <c r="M1852" i="23"/>
  <c r="AB1852" s="1"/>
  <c r="P1811"/>
  <c r="BN50" i="22"/>
  <c r="H1811" i="23"/>
  <c r="BF50" i="22"/>
  <c r="L1729" i="23"/>
  <c r="BJ48" i="22"/>
  <c r="BP43"/>
  <c r="R1524" i="23"/>
  <c r="S1483"/>
  <c r="AE1483" s="1"/>
  <c r="O1483"/>
  <c r="AC1483" s="1"/>
  <c r="BP10" i="22"/>
  <c r="AI39"/>
  <c r="K1437" i="23"/>
  <c r="F1519"/>
  <c r="F1560"/>
  <c r="F1888"/>
  <c r="F1929"/>
  <c r="B2052"/>
  <c r="B2216"/>
  <c r="F2339"/>
  <c r="N2385"/>
  <c r="K12" i="22"/>
  <c r="BF12" s="1"/>
  <c r="I12"/>
  <c r="K10"/>
  <c r="U9"/>
  <c r="BP9" s="1"/>
  <c r="S9"/>
  <c r="Q130" i="23" s="1"/>
  <c r="A17" i="19"/>
  <c r="A17" i="25" s="1"/>
  <c r="A66" i="21"/>
  <c r="A96" i="20"/>
  <c r="A16"/>
  <c r="A16" i="21"/>
  <c r="A8" i="18"/>
  <c r="BF64" i="22"/>
  <c r="P2221" i="23"/>
  <c r="BN60" i="22"/>
  <c r="I2098" i="23"/>
  <c r="Z2098" s="1"/>
  <c r="BN56" i="22"/>
  <c r="D1893" i="23"/>
  <c r="BB52" i="22"/>
  <c r="BH44"/>
  <c r="J1565" i="23"/>
  <c r="G1565"/>
  <c r="Y1565" s="1"/>
  <c r="I1442"/>
  <c r="Z1442" s="1"/>
  <c r="E1401"/>
  <c r="X1401" s="1"/>
  <c r="D1401"/>
  <c r="BB40" i="22"/>
  <c r="M1360" i="23"/>
  <c r="AB1360" s="1"/>
  <c r="H1360"/>
  <c r="BF39" i="22"/>
  <c r="E1360" i="23"/>
  <c r="X1360" s="1"/>
  <c r="O950"/>
  <c r="BL29" i="22"/>
  <c r="BJ62"/>
  <c r="BL57"/>
  <c r="N2098" i="23"/>
  <c r="Q1770"/>
  <c r="AD1770" s="1"/>
  <c r="R1688"/>
  <c r="BP47" i="22"/>
  <c r="J1688" i="23"/>
  <c r="BH47" i="22"/>
  <c r="L1565" i="23"/>
  <c r="BJ44" i="22"/>
  <c r="BF44"/>
  <c r="H1565" i="23"/>
  <c r="F1483"/>
  <c r="BD42" i="22"/>
  <c r="F1442" i="23"/>
  <c r="BD41" i="22"/>
  <c r="R1360" i="23"/>
  <c r="BP39" i="22"/>
  <c r="BH39"/>
  <c r="J1360" i="23"/>
  <c r="BD39" i="22"/>
  <c r="F1360" i="23"/>
  <c r="R2426"/>
  <c r="BP65" i="22"/>
  <c r="AB57"/>
  <c r="AC57" s="1"/>
  <c r="AB49"/>
  <c r="AC49" s="1"/>
  <c r="F1437" i="23"/>
  <c r="F1601"/>
  <c r="AI46" i="22"/>
  <c r="F1683" i="23"/>
  <c r="B1724"/>
  <c r="B1765"/>
  <c r="AJ49" i="22"/>
  <c r="B1888" i="23"/>
  <c r="B1929"/>
  <c r="K2052"/>
  <c r="K2216"/>
  <c r="F2298"/>
  <c r="H2303"/>
  <c r="B2339"/>
  <c r="F2380"/>
  <c r="G32" i="22"/>
  <c r="BB32" s="1"/>
  <c r="U31"/>
  <c r="BP31" s="1"/>
  <c r="Q21"/>
  <c r="BL21" s="1"/>
  <c r="I581" i="10"/>
  <c r="Z581" s="1"/>
  <c r="Z581" i="23"/>
  <c r="D61" i="18"/>
  <c r="C61" i="22" s="1"/>
  <c r="AW61" s="1"/>
  <c r="AB61"/>
  <c r="AC61" s="1"/>
  <c r="AG35" i="17"/>
  <c r="AG35" i="22"/>
  <c r="L2385" i="23"/>
  <c r="D2262"/>
  <c r="J2180"/>
  <c r="P2139"/>
  <c r="H2139"/>
  <c r="L2098"/>
  <c r="R1852"/>
  <c r="F1852"/>
  <c r="H1647"/>
  <c r="P1565"/>
  <c r="D1565"/>
  <c r="J1524"/>
  <c r="H1401"/>
  <c r="G1278"/>
  <c r="Y1278" s="1"/>
  <c r="F1278"/>
  <c r="Q745"/>
  <c r="BN24" i="22"/>
  <c r="H2426" i="23"/>
  <c r="J2344"/>
  <c r="F2303"/>
  <c r="N2262"/>
  <c r="F2262"/>
  <c r="J2221"/>
  <c r="J2016"/>
  <c r="N1975"/>
  <c r="N1934"/>
  <c r="F1934"/>
  <c r="L1893"/>
  <c r="F1770"/>
  <c r="D1729"/>
  <c r="F1688"/>
  <c r="F1647"/>
  <c r="H1483"/>
  <c r="N1442"/>
  <c r="R1401"/>
  <c r="P1319"/>
  <c r="W38" i="22"/>
  <c r="H1319" i="23"/>
  <c r="D1278"/>
  <c r="I1237"/>
  <c r="Z1237" s="1"/>
  <c r="G950"/>
  <c r="BD29" i="22"/>
  <c r="BP24"/>
  <c r="P2426" i="23"/>
  <c r="BP10" i="17"/>
  <c r="BL17"/>
  <c r="B48" i="10"/>
  <c r="N950"/>
  <c r="BN29" i="17"/>
  <c r="AA376" i="23"/>
  <c r="D663" i="10"/>
  <c r="BJ26" i="17"/>
  <c r="AI42" i="22"/>
  <c r="B1519" i="23"/>
  <c r="B1601"/>
  <c r="AJ45" i="22"/>
  <c r="B1683" i="23"/>
  <c r="F1724"/>
  <c r="AI51" i="22"/>
  <c r="K1888" i="23"/>
  <c r="AJ53" i="22"/>
  <c r="B1970" i="23"/>
  <c r="F2011"/>
  <c r="F2093"/>
  <c r="AI58" i="22"/>
  <c r="B2175" i="23"/>
  <c r="B2257"/>
  <c r="L2303"/>
  <c r="AJ62" i="22"/>
  <c r="H2385" i="23"/>
  <c r="E2385"/>
  <c r="X2385" s="1"/>
  <c r="U35" i="22"/>
  <c r="BP35" s="1"/>
  <c r="Q909" i="23"/>
  <c r="AD909" s="1"/>
  <c r="Q30" i="17"/>
  <c r="G89" i="10"/>
  <c r="Y89" s="1"/>
  <c r="BJ40" i="22"/>
  <c r="L1401" i="23"/>
  <c r="BL37" i="22"/>
  <c r="N1278" i="23"/>
  <c r="J1278"/>
  <c r="BH37" i="22"/>
  <c r="BB29"/>
  <c r="BB14"/>
  <c r="BP7"/>
  <c r="BL7"/>
  <c r="O48" i="23"/>
  <c r="AC48" s="1"/>
  <c r="O1401"/>
  <c r="AC1401" s="1"/>
  <c r="P1360"/>
  <c r="BN39" i="22"/>
  <c r="Q1278" i="23"/>
  <c r="AD1278" s="1"/>
  <c r="L1278"/>
  <c r="BJ37" i="22"/>
  <c r="I1278" i="23"/>
  <c r="Z1278" s="1"/>
  <c r="BF32" i="22"/>
  <c r="I745" i="23"/>
  <c r="Z745" s="1"/>
  <c r="BF24" i="22"/>
  <c r="Q663" i="23"/>
  <c r="AD663" s="1"/>
  <c r="BN22" i="22"/>
  <c r="BP17"/>
  <c r="BP14"/>
  <c r="D7" i="23"/>
  <c r="BB6" i="22"/>
  <c r="AB35"/>
  <c r="AC35" s="1"/>
  <c r="AB35" i="17"/>
  <c r="AC35" s="1"/>
  <c r="AE35" i="22"/>
  <c r="AE35" i="17"/>
  <c r="S35" i="22"/>
  <c r="BN35" s="1"/>
  <c r="S35" i="17"/>
  <c r="M35" i="22"/>
  <c r="J1196" i="23" s="1"/>
  <c r="M35" i="17"/>
  <c r="K35" i="22"/>
  <c r="K35" i="17"/>
  <c r="G35" i="22"/>
  <c r="BB35" s="1"/>
  <c r="G35" i="17"/>
  <c r="E35"/>
  <c r="AY35" s="1"/>
  <c r="AI35"/>
  <c r="Q1191" i="10"/>
  <c r="AH35" i="17"/>
  <c r="S581" i="10"/>
  <c r="AE581" s="1"/>
  <c r="Y636"/>
  <c r="AF6" i="17"/>
  <c r="BN16"/>
  <c r="BN23"/>
  <c r="P704" i="10"/>
  <c r="H745"/>
  <c r="D253"/>
  <c r="Q663"/>
  <c r="AD663" s="1"/>
  <c r="Q1155"/>
  <c r="AD1155" s="1"/>
  <c r="Y1087"/>
  <c r="H827"/>
  <c r="H622"/>
  <c r="Q1114"/>
  <c r="AD1114" s="1"/>
  <c r="F6" i="17"/>
  <c r="AZ6" s="1"/>
  <c r="BN19"/>
  <c r="R417" i="10"/>
  <c r="BH24" i="17"/>
  <c r="R745" i="10"/>
  <c r="BP16" i="17"/>
  <c r="P540" i="10"/>
  <c r="BD32" i="17"/>
  <c r="K2" i="23"/>
  <c r="X21" i="10"/>
  <c r="F2" i="23"/>
  <c r="B2"/>
  <c r="P1155" i="10"/>
  <c r="Y267" i="23"/>
  <c r="AB33" i="22"/>
  <c r="AC33" s="1"/>
  <c r="Z595" i="23"/>
  <c r="AL9" i="22"/>
  <c r="X144" i="23" s="1"/>
  <c r="B1396"/>
  <c r="AI40" i="22"/>
  <c r="D35"/>
  <c r="AX35" s="1"/>
  <c r="AF35" i="17"/>
  <c r="D35"/>
  <c r="AX35" s="1"/>
  <c r="AL35" i="22"/>
  <c r="AL35" i="17"/>
  <c r="Q35" i="22"/>
  <c r="Q35" i="17"/>
  <c r="N1196" i="10" s="1"/>
  <c r="O35" i="22"/>
  <c r="L1196" i="23" s="1"/>
  <c r="O35" i="17"/>
  <c r="I35" i="22"/>
  <c r="F1196" i="23" s="1"/>
  <c r="I35" i="17"/>
  <c r="B1191" i="10"/>
  <c r="AA35" i="17"/>
  <c r="B35"/>
  <c r="AV35" s="1"/>
  <c r="K1191" i="10"/>
  <c r="AJ35" i="17"/>
  <c r="F35"/>
  <c r="AZ35" s="1"/>
  <c r="Y677" i="23"/>
  <c r="Z1169"/>
  <c r="I33" i="22"/>
  <c r="Q31"/>
  <c r="BL31" s="1"/>
  <c r="M23"/>
  <c r="BH23" s="1"/>
  <c r="O16"/>
  <c r="BJ16" s="1"/>
  <c r="G991" i="10"/>
  <c r="Y991" s="1"/>
  <c r="C35" i="17"/>
  <c r="AW35" s="1"/>
  <c r="AD35"/>
  <c r="AB25" i="22"/>
  <c r="AC25" s="1"/>
  <c r="BJ17"/>
  <c r="AG33" i="17"/>
  <c r="AG30"/>
  <c r="AG24"/>
  <c r="AG19"/>
  <c r="AG16"/>
  <c r="AG18"/>
  <c r="AG7" i="22"/>
  <c r="D34" i="18"/>
  <c r="C34" i="22" s="1"/>
  <c r="AW34" s="1"/>
  <c r="AB34" i="17"/>
  <c r="AC34" s="1"/>
  <c r="AB33"/>
  <c r="AC33" s="1"/>
  <c r="AB30"/>
  <c r="AC30" s="1"/>
  <c r="AB29" i="22"/>
  <c r="AC29" s="1"/>
  <c r="AB29" i="17"/>
  <c r="AC29" s="1"/>
  <c r="AB20"/>
  <c r="AC20" s="1"/>
  <c r="D20" i="18"/>
  <c r="AD20" i="22" s="1"/>
  <c r="D14" i="18"/>
  <c r="AD14" i="22" s="1"/>
  <c r="AB12" i="17"/>
  <c r="AC12" s="1"/>
  <c r="AB11"/>
  <c r="AC11" s="1"/>
  <c r="D9" i="18"/>
  <c r="AD9" i="22" s="1"/>
  <c r="AB9" i="17"/>
  <c r="AC9" s="1"/>
  <c r="AB8"/>
  <c r="AC8" s="1"/>
  <c r="BN34" i="22"/>
  <c r="BN34" i="17"/>
  <c r="BN32" i="22"/>
  <c r="BN31"/>
  <c r="Q909" i="10"/>
  <c r="AD909" s="1"/>
  <c r="BN28" i="17"/>
  <c r="P868" i="10"/>
  <c r="BN27" i="22"/>
  <c r="Q827" i="23"/>
  <c r="BN26" i="22"/>
  <c r="S26" i="17"/>
  <c r="P786" i="10"/>
  <c r="S25" i="22"/>
  <c r="P786" i="23" s="1"/>
  <c r="Q704"/>
  <c r="AD704" s="1"/>
  <c r="BN23" i="22"/>
  <c r="BN22" i="17"/>
  <c r="Q622" i="10"/>
  <c r="AD622" s="1"/>
  <c r="P622"/>
  <c r="BN20" i="22"/>
  <c r="Q499" i="23"/>
  <c r="AD499" s="1"/>
  <c r="BN18" i="22"/>
  <c r="BN18" i="17"/>
  <c r="Q458" i="10"/>
  <c r="AD458" s="1"/>
  <c r="P458"/>
  <c r="BN17" i="17"/>
  <c r="BN14" i="22"/>
  <c r="BN13"/>
  <c r="BN12"/>
  <c r="S11" i="17"/>
  <c r="BN11" i="22"/>
  <c r="P130" i="10"/>
  <c r="BN9" i="17"/>
  <c r="BN8"/>
  <c r="P89" i="10"/>
  <c r="Q48"/>
  <c r="AD48" s="1"/>
  <c r="P7" i="23"/>
  <c r="BN6" i="22"/>
  <c r="S6" i="17"/>
  <c r="U34"/>
  <c r="R1073" i="10"/>
  <c r="BP32" i="22"/>
  <c r="BP31" i="17"/>
  <c r="R1032" i="10"/>
  <c r="BP28" i="17"/>
  <c r="R909" i="10"/>
  <c r="U26" i="17"/>
  <c r="BP23" i="22"/>
  <c r="U23" i="17"/>
  <c r="BP21" i="22"/>
  <c r="R622" i="10"/>
  <c r="BP20" i="17"/>
  <c r="R581" i="10"/>
  <c r="BP20" i="22"/>
  <c r="BP19"/>
  <c r="R540" i="10"/>
  <c r="BP19" i="17"/>
  <c r="U18"/>
  <c r="BP16" i="22"/>
  <c r="BP14" i="17"/>
  <c r="R294" i="10"/>
  <c r="S294"/>
  <c r="AE294" s="1"/>
  <c r="BP13" i="17"/>
  <c r="BP13" i="22"/>
  <c r="U11" i="17"/>
  <c r="R130" i="10"/>
  <c r="BP9" i="17"/>
  <c r="BP8" i="22"/>
  <c r="U8" i="17"/>
  <c r="BP6"/>
  <c r="R7" i="10"/>
  <c r="U6" i="22"/>
  <c r="N1237" i="23"/>
  <c r="BL35" i="22"/>
  <c r="Q34" i="17"/>
  <c r="BL33" i="22"/>
  <c r="Q32" i="17"/>
  <c r="BL32" i="22"/>
  <c r="BL31" i="17"/>
  <c r="N1032" i="10"/>
  <c r="BL30" i="22"/>
  <c r="BL30" i="17"/>
  <c r="O950" i="10"/>
  <c r="AC950" s="1"/>
  <c r="O909"/>
  <c r="AC909" s="1"/>
  <c r="N909"/>
  <c r="Q28" i="22"/>
  <c r="N909" i="23" s="1"/>
  <c r="BL28" i="17"/>
  <c r="Q27"/>
  <c r="O868" i="23"/>
  <c r="BL27" i="22"/>
  <c r="Q25"/>
  <c r="BL25" i="17"/>
  <c r="N786" i="10"/>
  <c r="O745" i="23"/>
  <c r="Q24" i="17"/>
  <c r="Q23"/>
  <c r="BL23" s="1"/>
  <c r="O704" i="23"/>
  <c r="BL23" i="22"/>
  <c r="BL22" i="17"/>
  <c r="N663" i="10"/>
  <c r="N622"/>
  <c r="N581"/>
  <c r="BL19" i="17"/>
  <c r="BL19" i="22"/>
  <c r="O499" i="10"/>
  <c r="AC499" s="1"/>
  <c r="BL18" i="22"/>
  <c r="O458" i="23"/>
  <c r="AC458" s="1"/>
  <c r="BL17" i="22"/>
  <c r="O458" i="10"/>
  <c r="AC458" s="1"/>
  <c r="Q15" i="17"/>
  <c r="N376" i="10" s="1"/>
  <c r="O376" i="23"/>
  <c r="BL14" i="22"/>
  <c r="Q14" i="17"/>
  <c r="O294" i="23"/>
  <c r="BL13" i="22"/>
  <c r="O253" i="23"/>
  <c r="BL12" i="22"/>
  <c r="Q12" i="17"/>
  <c r="BL11" i="22"/>
  <c r="O212" i="23"/>
  <c r="N212" i="10"/>
  <c r="BL11" i="17"/>
  <c r="BL10" i="22"/>
  <c r="O130" i="10"/>
  <c r="AC130" s="1"/>
  <c r="BL9" i="17"/>
  <c r="Q8" i="22"/>
  <c r="N89" i="23" s="1"/>
  <c r="N89" i="10"/>
  <c r="O89"/>
  <c r="AC89" s="1"/>
  <c r="BL6" i="22"/>
  <c r="N7" i="23"/>
  <c r="Q6" i="17"/>
  <c r="N7" i="10" s="1"/>
  <c r="O34" i="17"/>
  <c r="L1155" i="10" s="1"/>
  <c r="O33" i="17"/>
  <c r="O32"/>
  <c r="BJ32" s="1"/>
  <c r="BJ26" i="22"/>
  <c r="M704" i="23"/>
  <c r="O23" i="17"/>
  <c r="L663" i="10"/>
  <c r="BJ22" i="17"/>
  <c r="M663" i="10"/>
  <c r="AB663" s="1"/>
  <c r="O20" i="17"/>
  <c r="O19"/>
  <c r="BJ19" s="1"/>
  <c r="BJ19" i="22"/>
  <c r="BJ15"/>
  <c r="O12" i="17"/>
  <c r="L253" i="10" s="1"/>
  <c r="BJ11" i="22"/>
  <c r="O10" i="17"/>
  <c r="L171" i="10" s="1"/>
  <c r="O9" i="17"/>
  <c r="BJ9" s="1"/>
  <c r="BJ9" i="22"/>
  <c r="M89" i="10"/>
  <c r="AB89" s="1"/>
  <c r="J1073"/>
  <c r="BH32" i="17"/>
  <c r="BH32" i="22"/>
  <c r="M31" i="17"/>
  <c r="BH27"/>
  <c r="K868" i="10"/>
  <c r="AA868" s="1"/>
  <c r="M27" i="22"/>
  <c r="J868" i="23" s="1"/>
  <c r="M26" i="17"/>
  <c r="BH26" i="22"/>
  <c r="K745" i="10"/>
  <c r="AA745" s="1"/>
  <c r="J745"/>
  <c r="K499" i="23"/>
  <c r="BH14" i="22"/>
  <c r="J294" i="10"/>
  <c r="K294"/>
  <c r="AA294" s="1"/>
  <c r="M13" i="22"/>
  <c r="BH13" s="1"/>
  <c r="BH13" i="17"/>
  <c r="M12"/>
  <c r="J253" i="10" s="1"/>
  <c r="K253" i="23"/>
  <c r="BH11" i="17"/>
  <c r="K212" i="10"/>
  <c r="AA212" s="1"/>
  <c r="M10" i="22"/>
  <c r="BH10" s="1"/>
  <c r="M9" i="17"/>
  <c r="BH9" s="1"/>
  <c r="M7"/>
  <c r="BH7" s="1"/>
  <c r="BH7" i="22"/>
  <c r="J7" i="10"/>
  <c r="BF36" i="22"/>
  <c r="H1237" i="23"/>
  <c r="BF33" i="17"/>
  <c r="H1114" i="10"/>
  <c r="H1032"/>
  <c r="BF31" i="17"/>
  <c r="K31" i="22"/>
  <c r="H991" i="10"/>
  <c r="BF30" i="17"/>
  <c r="I991" i="10"/>
  <c r="Z991" s="1"/>
  <c r="K30" i="22"/>
  <c r="BF29"/>
  <c r="K29" i="17"/>
  <c r="K28" i="22"/>
  <c r="I909" i="10"/>
  <c r="Z909" s="1"/>
  <c r="H909"/>
  <c r="BF28" i="17"/>
  <c r="K27" i="22"/>
  <c r="BF27" i="17"/>
  <c r="BF26" i="22"/>
  <c r="I827" i="23"/>
  <c r="Z786"/>
  <c r="I786" i="10"/>
  <c r="Z786" s="1"/>
  <c r="BF24" i="17"/>
  <c r="I745" i="10"/>
  <c r="Z745" s="1"/>
  <c r="BF23" i="22"/>
  <c r="BF22"/>
  <c r="I663" i="23"/>
  <c r="K22" i="17"/>
  <c r="H499" i="10"/>
  <c r="I499"/>
  <c r="Z499" s="1"/>
  <c r="I499" i="23"/>
  <c r="Z499" s="1"/>
  <c r="BF18" i="22"/>
  <c r="H458" i="10"/>
  <c r="I458"/>
  <c r="Z458" s="1"/>
  <c r="BF16" i="17"/>
  <c r="I417" i="10"/>
  <c r="Z417" s="1"/>
  <c r="H417"/>
  <c r="BF15" i="17"/>
  <c r="H376" i="10"/>
  <c r="K15" i="22"/>
  <c r="BF14"/>
  <c r="H294" i="10"/>
  <c r="BF13" i="22"/>
  <c r="I294" i="10"/>
  <c r="Z294" s="1"/>
  <c r="BF12" i="17"/>
  <c r="H253" i="10"/>
  <c r="H171"/>
  <c r="BF10" i="17"/>
  <c r="BF10" i="22"/>
  <c r="BF9"/>
  <c r="I130" i="23"/>
  <c r="BF9" i="17"/>
  <c r="H130" i="10"/>
  <c r="BF8" i="17"/>
  <c r="H89" i="10"/>
  <c r="K7" i="17"/>
  <c r="BF7" i="22"/>
  <c r="I7" i="23"/>
  <c r="Z7" s="1"/>
  <c r="BF6" i="17"/>
  <c r="H7" i="23"/>
  <c r="BF6" i="22"/>
  <c r="I34" i="17"/>
  <c r="BD34" s="1"/>
  <c r="BD34" i="22"/>
  <c r="F1114" i="10"/>
  <c r="BD33" i="17"/>
  <c r="G1073" i="10"/>
  <c r="Y1073" s="1"/>
  <c r="BD30" i="17"/>
  <c r="F991" i="10"/>
  <c r="F950"/>
  <c r="BD29" i="17"/>
  <c r="BD28"/>
  <c r="I28" i="22"/>
  <c r="F909" i="23" s="1"/>
  <c r="G909" i="10"/>
  <c r="Y909" s="1"/>
  <c r="F909"/>
  <c r="I27" i="17"/>
  <c r="BD27" s="1"/>
  <c r="BD27" i="22"/>
  <c r="G868" i="23"/>
  <c r="BD26" i="17"/>
  <c r="F786" i="10"/>
  <c r="G786"/>
  <c r="Y786" s="1"/>
  <c r="BD24" i="22"/>
  <c r="I24" i="17"/>
  <c r="G704" i="10"/>
  <c r="Y704" s="1"/>
  <c r="BD23" i="17"/>
  <c r="F704" i="10"/>
  <c r="G704" i="23"/>
  <c r="Y704" s="1"/>
  <c r="BD23" i="22"/>
  <c r="I21" i="17"/>
  <c r="BD21" i="22"/>
  <c r="G622" i="23"/>
  <c r="I20" i="17"/>
  <c r="BD20" i="22"/>
  <c r="I19" i="17"/>
  <c r="I18"/>
  <c r="BD17" i="22"/>
  <c r="I17" i="17"/>
  <c r="F458" i="10" s="1"/>
  <c r="I16" i="17"/>
  <c r="G417" i="23"/>
  <c r="BD16" i="22"/>
  <c r="BD15"/>
  <c r="I15" i="17"/>
  <c r="F335" i="10"/>
  <c r="I13" i="17"/>
  <c r="G294" i="23"/>
  <c r="BD13" i="22"/>
  <c r="BD12"/>
  <c r="I11"/>
  <c r="F212" i="10"/>
  <c r="BD11" i="17"/>
  <c r="I10"/>
  <c r="G130" i="23"/>
  <c r="BD9" i="22"/>
  <c r="I9" i="17"/>
  <c r="F89" i="10"/>
  <c r="BD8" i="17"/>
  <c r="BD7" i="22"/>
  <c r="BD7" i="17"/>
  <c r="F48" i="10"/>
  <c r="F7"/>
  <c r="D1237" i="23"/>
  <c r="BB36" i="22"/>
  <c r="D1155" i="10"/>
  <c r="BB34" i="17"/>
  <c r="BB33" i="22"/>
  <c r="G33" i="17"/>
  <c r="BB31" i="22"/>
  <c r="G31" i="17"/>
  <c r="D950" i="10"/>
  <c r="BB28" i="22"/>
  <c r="BB27"/>
  <c r="BB26"/>
  <c r="D827" i="10"/>
  <c r="BB24" i="22"/>
  <c r="G24" i="17"/>
  <c r="BB24" s="1"/>
  <c r="BB23"/>
  <c r="D704" i="10"/>
  <c r="BB22" i="22"/>
  <c r="D622" i="10"/>
  <c r="BB21" i="17"/>
  <c r="BB21" i="22"/>
  <c r="BB20"/>
  <c r="E540" i="10"/>
  <c r="X540" s="1"/>
  <c r="D540"/>
  <c r="BB19" i="17"/>
  <c r="G18"/>
  <c r="BB18" i="22"/>
  <c r="G17" i="17"/>
  <c r="BB17" i="22"/>
  <c r="BB16"/>
  <c r="G16" i="17"/>
  <c r="G15" i="22"/>
  <c r="D376" i="23" s="1"/>
  <c r="BB14" i="17"/>
  <c r="E335" i="10"/>
  <c r="X335" s="1"/>
  <c r="D294"/>
  <c r="G13" i="22"/>
  <c r="D294" i="23" s="1"/>
  <c r="BB13" i="17"/>
  <c r="BB12" i="22"/>
  <c r="BB11"/>
  <c r="G11" i="17"/>
  <c r="E171" i="10"/>
  <c r="X171" s="1"/>
  <c r="BB10" i="22"/>
  <c r="G9" i="17"/>
  <c r="BB9" i="22"/>
  <c r="BB7"/>
  <c r="G7" i="17"/>
  <c r="J7" i="23"/>
  <c r="O6" i="17"/>
  <c r="L1237" i="23"/>
  <c r="BJ36" i="22"/>
  <c r="BJ34"/>
  <c r="M34" i="17"/>
  <c r="BH34" i="22"/>
  <c r="BH33"/>
  <c r="BH33" i="17"/>
  <c r="J1114" i="10"/>
  <c r="BJ32" i="22"/>
  <c r="BH31"/>
  <c r="BJ31"/>
  <c r="O31" i="17"/>
  <c r="BH29" i="22"/>
  <c r="M29" i="17"/>
  <c r="O29"/>
  <c r="BJ29" s="1"/>
  <c r="BJ29" i="22"/>
  <c r="J909" i="10"/>
  <c r="BH28" i="17"/>
  <c r="M28" i="22"/>
  <c r="J909" i="23" s="1"/>
  <c r="BH25" i="22"/>
  <c r="K745" i="23"/>
  <c r="AA745" s="1"/>
  <c r="BH24" i="22"/>
  <c r="M745" i="23"/>
  <c r="BJ24" i="22"/>
  <c r="O24" i="17"/>
  <c r="M663" i="23"/>
  <c r="AB663" s="1"/>
  <c r="BJ22" i="22"/>
  <c r="M22" i="17"/>
  <c r="BH22" i="22"/>
  <c r="K622" i="23"/>
  <c r="BH21" i="22"/>
  <c r="BJ21"/>
  <c r="M21" i="17"/>
  <c r="K581" i="10"/>
  <c r="AA581" s="1"/>
  <c r="AA581" i="23"/>
  <c r="BJ20" i="22"/>
  <c r="M581" i="23"/>
  <c r="J581" i="10"/>
  <c r="BH20" i="22"/>
  <c r="K540" i="23"/>
  <c r="BH19" i="22"/>
  <c r="M19" i="17"/>
  <c r="BH19" s="1"/>
  <c r="M18"/>
  <c r="M17"/>
  <c r="O17"/>
  <c r="BH17" i="22"/>
  <c r="BJ16" i="17"/>
  <c r="L417" i="10"/>
  <c r="K417"/>
  <c r="AA417" s="1"/>
  <c r="K417" i="23"/>
  <c r="AA417" s="1"/>
  <c r="BH16" i="22"/>
  <c r="J417" i="10"/>
  <c r="BH16" i="17"/>
  <c r="BJ15"/>
  <c r="L376" i="10"/>
  <c r="K335"/>
  <c r="AA335" s="1"/>
  <c r="BJ14" i="22"/>
  <c r="O14" i="17"/>
  <c r="M212" i="10"/>
  <c r="AB212" s="1"/>
  <c r="K212" i="23"/>
  <c r="AA212" s="1"/>
  <c r="BH11" i="22"/>
  <c r="BJ11" i="17"/>
  <c r="J212" i="10"/>
  <c r="L212"/>
  <c r="BH10" i="17"/>
  <c r="J171" i="10"/>
  <c r="BJ10" i="22"/>
  <c r="M171" i="23"/>
  <c r="BH9" i="22"/>
  <c r="BJ8"/>
  <c r="L89" i="10"/>
  <c r="BH8" i="22"/>
  <c r="M8" i="17"/>
  <c r="BJ7"/>
  <c r="BJ7" i="22"/>
  <c r="L48" i="10"/>
  <c r="K7"/>
  <c r="AA7" s="1"/>
  <c r="BJ6" i="22"/>
  <c r="L7" i="23"/>
  <c r="BH6" i="22"/>
  <c r="BH6" i="17"/>
  <c r="Z1251" i="23"/>
  <c r="Z1087" i="10"/>
  <c r="AL31" i="17"/>
  <c r="AL30"/>
  <c r="AL27"/>
  <c r="X882" i="10" s="1"/>
  <c r="Z718" i="23"/>
  <c r="AL23" i="17"/>
  <c r="AL22"/>
  <c r="AL21"/>
  <c r="AL16"/>
  <c r="AL15"/>
  <c r="AL14"/>
  <c r="Z185" i="10"/>
  <c r="Z103"/>
  <c r="AL6" i="22"/>
  <c r="X21" i="23" s="1"/>
  <c r="F36" i="22"/>
  <c r="AZ36" s="1"/>
  <c r="Y1251" i="23"/>
  <c r="Y1087"/>
  <c r="Z1046"/>
  <c r="Y1046" i="10"/>
  <c r="AJ29" i="17"/>
  <c r="F28"/>
  <c r="AZ28" s="1"/>
  <c r="AJ28" i="22"/>
  <c r="Y923" i="23" s="1"/>
  <c r="K904" i="10"/>
  <c r="Y882"/>
  <c r="Y800" i="23"/>
  <c r="AJ24" i="17"/>
  <c r="F24" i="22"/>
  <c r="AZ24" s="1"/>
  <c r="Y759" i="23"/>
  <c r="K699" i="10"/>
  <c r="F23" i="22"/>
  <c r="AZ23" s="1"/>
  <c r="F22" i="17"/>
  <c r="AZ22" s="1"/>
  <c r="Y595" i="23"/>
  <c r="F19" i="22"/>
  <c r="AZ19" s="1"/>
  <c r="AJ19" i="17"/>
  <c r="Z554" i="10" s="1"/>
  <c r="AJ19" i="22"/>
  <c r="K535" i="10"/>
  <c r="AJ18" i="17"/>
  <c r="Y431" i="23"/>
  <c r="AJ14" i="17"/>
  <c r="F14"/>
  <c r="AZ14" s="1"/>
  <c r="F14" i="22"/>
  <c r="AZ14" s="1"/>
  <c r="AJ13" i="17"/>
  <c r="F13"/>
  <c r="AZ13" s="1"/>
  <c r="F11"/>
  <c r="AZ11" s="1"/>
  <c r="Y226" i="23"/>
  <c r="K207" i="10"/>
  <c r="AJ11" i="17"/>
  <c r="AJ9"/>
  <c r="AJ9" i="22"/>
  <c r="F6"/>
  <c r="AZ6" s="1"/>
  <c r="AJ6" i="17"/>
  <c r="AI35" i="22"/>
  <c r="F1191" i="10"/>
  <c r="AI34" i="17"/>
  <c r="F1150" i="10"/>
  <c r="E34" i="17"/>
  <c r="AY34" s="1"/>
  <c r="AI34" i="22"/>
  <c r="F1150" i="23"/>
  <c r="AI33" i="17"/>
  <c r="E33"/>
  <c r="AY33" s="1"/>
  <c r="E33" i="22"/>
  <c r="AY33" s="1"/>
  <c r="F1109" i="10"/>
  <c r="AI30" i="17"/>
  <c r="F986" i="10"/>
  <c r="Y923"/>
  <c r="E26" i="17"/>
  <c r="AY26" s="1"/>
  <c r="AI22"/>
  <c r="F453" i="23"/>
  <c r="AI17" i="17"/>
  <c r="E17"/>
  <c r="AY17" s="1"/>
  <c r="AI16"/>
  <c r="F330" i="23"/>
  <c r="E14" i="17"/>
  <c r="AY14" s="1"/>
  <c r="AI14"/>
  <c r="Y349" i="23"/>
  <c r="E13" i="22"/>
  <c r="AY13" s="1"/>
  <c r="AD18" i="17"/>
  <c r="F248" i="10"/>
  <c r="E12" i="17"/>
  <c r="AY12" s="1"/>
  <c r="E12" i="22"/>
  <c r="AY12" s="1"/>
  <c r="AI12" i="17"/>
  <c r="E9"/>
  <c r="AY9" s="1"/>
  <c r="AI9"/>
  <c r="E9" i="22"/>
  <c r="AY9" s="1"/>
  <c r="F125" i="10"/>
  <c r="AI8" i="17"/>
  <c r="AI8" i="22"/>
  <c r="C25" i="17"/>
  <c r="AW25" s="1"/>
  <c r="C21" i="22"/>
  <c r="AW21" s="1"/>
  <c r="AD62"/>
  <c r="G1032" i="10"/>
  <c r="Y1032" s="1"/>
  <c r="BD12" i="17"/>
  <c r="F253" i="10"/>
  <c r="BB6" i="17"/>
  <c r="I622" i="10"/>
  <c r="Z622" s="1"/>
  <c r="Q335"/>
  <c r="AD335" s="1"/>
  <c r="AG6" i="22"/>
  <c r="AG6" i="17"/>
  <c r="F1032" i="10"/>
  <c r="O827"/>
  <c r="AC827" s="1"/>
  <c r="AC827" i="23"/>
  <c r="S376" i="10"/>
  <c r="AE376" s="1"/>
  <c r="BF26" i="17"/>
  <c r="BB32"/>
  <c r="D1073" i="10"/>
  <c r="BB20" i="17"/>
  <c r="BB15"/>
  <c r="D171" i="10"/>
  <c r="BB10" i="17"/>
  <c r="BP33"/>
  <c r="BP29"/>
  <c r="R950" i="10"/>
  <c r="BP22" i="17"/>
  <c r="R253" i="10"/>
  <c r="BP12" i="17"/>
  <c r="BP7"/>
  <c r="P1073" i="10"/>
  <c r="BN32" i="17"/>
  <c r="BN24"/>
  <c r="P581" i="10"/>
  <c r="BN20" i="17"/>
  <c r="P376" i="10"/>
  <c r="BN15" i="17"/>
  <c r="P171" i="10"/>
  <c r="H1073"/>
  <c r="H704"/>
  <c r="BF19" i="17"/>
  <c r="H212" i="10"/>
  <c r="B7"/>
  <c r="A6" i="17"/>
  <c r="AU6" s="1"/>
  <c r="B7" i="23"/>
  <c r="J704" i="10"/>
  <c r="BH23" i="17"/>
  <c r="Z595" i="10"/>
  <c r="Z841"/>
  <c r="I1155"/>
  <c r="Z1155" s="1"/>
  <c r="Y800"/>
  <c r="BD31" i="17"/>
  <c r="BD22"/>
  <c r="O663" i="10"/>
  <c r="AC663" s="1"/>
  <c r="S253"/>
  <c r="AE253" s="1"/>
  <c r="S417"/>
  <c r="AE417" s="1"/>
  <c r="O417"/>
  <c r="AC417" s="1"/>
  <c r="G827"/>
  <c r="Y827" s="1"/>
  <c r="N1114"/>
  <c r="BL26" i="17"/>
  <c r="BL21"/>
  <c r="BL10"/>
  <c r="X554" i="10"/>
  <c r="X185"/>
  <c r="BJ21" i="17"/>
  <c r="Y62" i="23"/>
  <c r="AF62" i="22"/>
  <c r="D62"/>
  <c r="AX62" s="1"/>
  <c r="AF58"/>
  <c r="D58"/>
  <c r="AX58" s="1"/>
  <c r="AF54"/>
  <c r="D54"/>
  <c r="AX54" s="1"/>
  <c r="D50"/>
  <c r="AX50" s="1"/>
  <c r="AF50"/>
  <c r="D42"/>
  <c r="AX42" s="1"/>
  <c r="AF42"/>
  <c r="AF38"/>
  <c r="D38"/>
  <c r="AX38" s="1"/>
  <c r="AF30"/>
  <c r="D30"/>
  <c r="AX30" s="1"/>
  <c r="D26"/>
  <c r="AX26" s="1"/>
  <c r="AF26"/>
  <c r="AF22"/>
  <c r="D22"/>
  <c r="AX22" s="1"/>
  <c r="D18"/>
  <c r="AX18" s="1"/>
  <c r="AF18"/>
  <c r="AF14"/>
  <c r="D14"/>
  <c r="AX14" s="1"/>
  <c r="AG28"/>
  <c r="AG28" i="17"/>
  <c r="AG20" i="22"/>
  <c r="AG20" i="17"/>
  <c r="AG12" i="22"/>
  <c r="AG12" i="17"/>
  <c r="C35" i="22"/>
  <c r="AW35" s="1"/>
  <c r="AD35"/>
  <c r="D31" i="18"/>
  <c r="AD31" i="22" s="1"/>
  <c r="AB31"/>
  <c r="AC31" s="1"/>
  <c r="D23" i="18"/>
  <c r="AD23" i="22" s="1"/>
  <c r="AB23"/>
  <c r="AC23" s="1"/>
  <c r="D15" i="18"/>
  <c r="AD15" i="22" s="1"/>
  <c r="AB15"/>
  <c r="AC15" s="1"/>
  <c r="D7" i="18"/>
  <c r="AD7" i="22" s="1"/>
  <c r="AB7"/>
  <c r="AC7" s="1"/>
  <c r="D31"/>
  <c r="AX31" s="1"/>
  <c r="AF31"/>
  <c r="AF23"/>
  <c r="D23"/>
  <c r="AX23" s="1"/>
  <c r="AF19"/>
  <c r="D19"/>
  <c r="AX19" s="1"/>
  <c r="C1278" i="23"/>
  <c r="AA37" i="22"/>
  <c r="B37"/>
  <c r="AV37" s="1"/>
  <c r="B33"/>
  <c r="AV33" s="1"/>
  <c r="B1109" i="23"/>
  <c r="AA28" i="22"/>
  <c r="C909" i="23"/>
  <c r="B28" i="22"/>
  <c r="AV28" s="1"/>
  <c r="AA24"/>
  <c r="C745" i="23"/>
  <c r="B24" i="22"/>
  <c r="AV24" s="1"/>
  <c r="AA20"/>
  <c r="C581" i="23"/>
  <c r="B20" i="22"/>
  <c r="AV20" s="1"/>
  <c r="AA16"/>
  <c r="C417" i="23"/>
  <c r="B16" i="22"/>
  <c r="AV16" s="1"/>
  <c r="AA12"/>
  <c r="C253" i="23"/>
  <c r="B12" i="22"/>
  <c r="AV12" s="1"/>
  <c r="AA8"/>
  <c r="C89" i="23"/>
  <c r="B8" i="22"/>
  <c r="AV8" s="1"/>
  <c r="AB64"/>
  <c r="AC64" s="1"/>
  <c r="D64" i="18"/>
  <c r="C64" i="22" s="1"/>
  <c r="AW64" s="1"/>
  <c r="AB56"/>
  <c r="AC56" s="1"/>
  <c r="D56" i="18"/>
  <c r="C56" i="22" s="1"/>
  <c r="AW56" s="1"/>
  <c r="AB52"/>
  <c r="AC52" s="1"/>
  <c r="D52" i="18"/>
  <c r="AB40" i="22"/>
  <c r="AC40" s="1"/>
  <c r="D40" i="18"/>
  <c r="C40" i="22" s="1"/>
  <c r="AW40" s="1"/>
  <c r="AB36"/>
  <c r="AC36" s="1"/>
  <c r="D36" i="18"/>
  <c r="AI30" i="22"/>
  <c r="F822" i="23"/>
  <c r="E26" i="22"/>
  <c r="AY26" s="1"/>
  <c r="E22"/>
  <c r="AY22" s="1"/>
  <c r="F494" i="23"/>
  <c r="AI18" i="22"/>
  <c r="E14"/>
  <c r="AY14" s="1"/>
  <c r="F166" i="23"/>
  <c r="AI10" i="22"/>
  <c r="K1109" i="23"/>
  <c r="AJ33" i="22"/>
  <c r="Y1128" i="23" s="1"/>
  <c r="AJ29" i="22"/>
  <c r="F29"/>
  <c r="AZ29" s="1"/>
  <c r="K781" i="23"/>
  <c r="AJ21" i="22"/>
  <c r="Y636" i="23" s="1"/>
  <c r="F21" i="22"/>
  <c r="AZ21" s="1"/>
  <c r="K453" i="23"/>
  <c r="K248"/>
  <c r="K84"/>
  <c r="AJ8" i="22"/>
  <c r="E1770" i="23"/>
  <c r="X1770" s="1"/>
  <c r="M1442"/>
  <c r="AB1442" s="1"/>
  <c r="AA34" i="22"/>
  <c r="C1155" i="23"/>
  <c r="C950"/>
  <c r="B945"/>
  <c r="B21" i="22"/>
  <c r="AV21" s="1"/>
  <c r="AA21"/>
  <c r="B453" i="23"/>
  <c r="B17" i="22"/>
  <c r="AV17" s="1"/>
  <c r="AA17"/>
  <c r="C294" i="23"/>
  <c r="B289"/>
  <c r="F1027"/>
  <c r="E31" i="22"/>
  <c r="AY31" s="1"/>
  <c r="AI27"/>
  <c r="F699" i="23"/>
  <c r="AI23" i="22"/>
  <c r="E19"/>
  <c r="AY19" s="1"/>
  <c r="F371" i="23"/>
  <c r="AI15" i="22"/>
  <c r="E11"/>
  <c r="AY11" s="1"/>
  <c r="K986" i="23"/>
  <c r="AJ26" i="22"/>
  <c r="Y841" i="23" s="1"/>
  <c r="F26" i="22"/>
  <c r="AZ26" s="1"/>
  <c r="K658" i="23"/>
  <c r="AJ18" i="22"/>
  <c r="F18"/>
  <c r="AZ18" s="1"/>
  <c r="AJ13"/>
  <c r="F13"/>
  <c r="AZ13" s="1"/>
  <c r="K125" i="23"/>
  <c r="C1319"/>
  <c r="B38" i="22"/>
  <c r="AV38" s="1"/>
  <c r="B1314" i="23"/>
  <c r="AI38" i="22"/>
  <c r="F1314" i="23"/>
  <c r="J2057"/>
  <c r="AH37" i="22"/>
  <c r="F2344" i="23"/>
  <c r="L1934"/>
  <c r="K1355"/>
  <c r="AJ39" i="22"/>
  <c r="Z1374" i="23" s="1"/>
  <c r="N2016"/>
  <c r="H1729"/>
  <c r="AJ47" i="22"/>
  <c r="Y1702" i="23" s="1"/>
  <c r="R2098"/>
  <c r="F2098"/>
  <c r="H1975"/>
  <c r="J1893"/>
  <c r="P1688"/>
  <c r="R1606"/>
  <c r="F1606"/>
  <c r="P1524"/>
  <c r="O25" i="17"/>
  <c r="O25" i="22"/>
  <c r="L786" i="23" s="1"/>
  <c r="G8" i="17"/>
  <c r="G8" i="22"/>
  <c r="D89" i="23" s="1"/>
  <c r="Z1538"/>
  <c r="AJ43" i="22"/>
  <c r="K1642" i="23"/>
  <c r="K1683"/>
  <c r="K1847"/>
  <c r="AJ59" i="22"/>
  <c r="R2344" i="23"/>
  <c r="N2221"/>
  <c r="J2098"/>
  <c r="H2016"/>
  <c r="L1975"/>
  <c r="D1811"/>
  <c r="J1770"/>
  <c r="J1606"/>
  <c r="R1442"/>
  <c r="F2426"/>
  <c r="O27" i="17"/>
  <c r="O27" i="22"/>
  <c r="L868" i="23" s="1"/>
  <c r="AJ40" i="22"/>
  <c r="K1478" i="23"/>
  <c r="Z1497"/>
  <c r="K1519"/>
  <c r="N1524"/>
  <c r="N1647"/>
  <c r="J1811"/>
  <c r="R1934"/>
  <c r="AJ55" i="22"/>
  <c r="P2057" i="23"/>
  <c r="F2139"/>
  <c r="K2134"/>
  <c r="Z2153"/>
  <c r="K2175"/>
  <c r="F2180"/>
  <c r="N2180"/>
  <c r="P2303"/>
  <c r="E2344"/>
  <c r="X2344" s="1"/>
  <c r="Z2358"/>
  <c r="AJ63" i="22"/>
  <c r="AJ64"/>
  <c r="K2380" i="23"/>
  <c r="P2385"/>
  <c r="P2344"/>
  <c r="J2303"/>
  <c r="J2262"/>
  <c r="R2221"/>
  <c r="L2180"/>
  <c r="L2139"/>
  <c r="D2139"/>
  <c r="E1934"/>
  <c r="X1934" s="1"/>
  <c r="D1852"/>
  <c r="L1811"/>
  <c r="N1770"/>
  <c r="R1729"/>
  <c r="L1647"/>
  <c r="D1647"/>
  <c r="N1606"/>
  <c r="O18" i="22"/>
  <c r="L499" i="23" s="1"/>
  <c r="O18" i="17"/>
  <c r="O30"/>
  <c r="O30" i="22"/>
  <c r="L991" i="23" s="1"/>
  <c r="R1278"/>
  <c r="N1319"/>
  <c r="L1442"/>
  <c r="J1483"/>
  <c r="AJ46" i="22"/>
  <c r="Z1661" i="23" s="1"/>
  <c r="D1770"/>
  <c r="F1811"/>
  <c r="K1806"/>
  <c r="Z1825"/>
  <c r="J1852"/>
  <c r="AJ51" i="22"/>
  <c r="Z1866" i="23" s="1"/>
  <c r="J1934"/>
  <c r="K1970"/>
  <c r="Z1989"/>
  <c r="K2011"/>
  <c r="K2339"/>
  <c r="N2344"/>
  <c r="N2303"/>
  <c r="R2262"/>
  <c r="P2180"/>
  <c r="D1975"/>
  <c r="F1893"/>
  <c r="H1852"/>
  <c r="R1770"/>
  <c r="P1647"/>
  <c r="R1565"/>
  <c r="L1524"/>
  <c r="L1483"/>
  <c r="O13" i="17"/>
  <c r="O13" i="22"/>
  <c r="L294" i="23" s="1"/>
  <c r="G25" i="17"/>
  <c r="G25" i="22"/>
  <c r="D786" i="23" s="1"/>
  <c r="AJ65" i="22"/>
  <c r="U25" i="17"/>
  <c r="U25" i="22"/>
  <c r="R786" i="23" s="1"/>
  <c r="M30" i="17"/>
  <c r="M30" i="22"/>
  <c r="J991" i="23" s="1"/>
  <c r="U30" i="17"/>
  <c r="U30" i="22"/>
  <c r="R991" i="23" s="1"/>
  <c r="C26" i="17"/>
  <c r="AW26" s="1"/>
  <c r="AD30"/>
  <c r="C22" i="22"/>
  <c r="AW22" s="1"/>
  <c r="AD25" i="17"/>
  <c r="C17" i="22"/>
  <c r="AW17" s="1"/>
  <c r="AD39"/>
  <c r="AD42"/>
  <c r="AD50"/>
  <c r="AD58"/>
  <c r="AD26" i="17"/>
  <c r="AD22"/>
  <c r="B84" i="10"/>
  <c r="B8" i="17"/>
  <c r="AV8" s="1"/>
  <c r="AA10"/>
  <c r="B248" i="10"/>
  <c r="B12" i="17"/>
  <c r="AV12" s="1"/>
  <c r="AA16"/>
  <c r="C581" i="10"/>
  <c r="B658"/>
  <c r="AA24" i="17"/>
  <c r="B822" i="10"/>
  <c r="B26" i="17"/>
  <c r="AV26" s="1"/>
  <c r="B28"/>
  <c r="AV28" s="1"/>
  <c r="B904" i="10"/>
  <c r="AA14" i="17"/>
  <c r="B1109" i="10"/>
  <c r="B30" i="17"/>
  <c r="AV30" s="1"/>
  <c r="B14"/>
  <c r="AV14" s="1"/>
  <c r="B986" i="10"/>
  <c r="AA26" i="17"/>
  <c r="B16"/>
  <c r="AV16" s="1"/>
  <c r="B18"/>
  <c r="AV18" s="1"/>
  <c r="B24"/>
  <c r="AV24" s="1"/>
  <c r="C499" i="10"/>
  <c r="AA6" i="22"/>
  <c r="C7" i="23"/>
  <c r="AA28" i="17"/>
  <c r="C827" i="10"/>
  <c r="B740"/>
  <c r="B22" i="17"/>
  <c r="AV22" s="1"/>
  <c r="C335" i="10"/>
  <c r="B10" i="17"/>
  <c r="AV10" s="1"/>
  <c r="C30"/>
  <c r="AW30" s="1"/>
  <c r="C22"/>
  <c r="AW22" s="1"/>
  <c r="C1114" i="10"/>
  <c r="C30" i="22"/>
  <c r="AW30" s="1"/>
  <c r="AA33"/>
  <c r="C1114" i="23"/>
  <c r="B84"/>
  <c r="B10" i="22"/>
  <c r="AV10" s="1"/>
  <c r="B248" i="23"/>
  <c r="B14" i="22"/>
  <c r="AV14" s="1"/>
  <c r="B412" i="23"/>
  <c r="B18" i="22"/>
  <c r="AV18" s="1"/>
  <c r="B576" i="23"/>
  <c r="B22" i="22"/>
  <c r="AV22" s="1"/>
  <c r="B740" i="23"/>
  <c r="B26" i="22"/>
  <c r="AV26" s="1"/>
  <c r="B904" i="23"/>
  <c r="B30" i="22"/>
  <c r="AV30" s="1"/>
  <c r="B1232" i="23"/>
  <c r="AF20" i="17"/>
  <c r="D24"/>
  <c r="AX24" s="1"/>
  <c r="AF14"/>
  <c r="AF12"/>
  <c r="AF18"/>
  <c r="AF32"/>
  <c r="AD11"/>
  <c r="AF26"/>
  <c r="AF16"/>
  <c r="D12"/>
  <c r="AX12" s="1"/>
  <c r="C32" i="22"/>
  <c r="AW32" s="1"/>
  <c r="C41"/>
  <c r="AW41" s="1"/>
  <c r="C49"/>
  <c r="AW49" s="1"/>
  <c r="C57"/>
  <c r="AW57" s="1"/>
  <c r="C32" i="17"/>
  <c r="AW32" s="1"/>
  <c r="C11"/>
  <c r="AW11" s="1"/>
  <c r="AD16"/>
  <c r="C27"/>
  <c r="AW27" s="1"/>
  <c r="AD27"/>
  <c r="AD33" i="22"/>
  <c r="AD32" i="17"/>
  <c r="AD8"/>
  <c r="AD33"/>
  <c r="C8"/>
  <c r="AW8" s="1"/>
  <c r="C16"/>
  <c r="AW16" s="1"/>
  <c r="C33"/>
  <c r="AW33" s="1"/>
  <c r="Q1191" i="23"/>
  <c r="AD10" i="17"/>
  <c r="C18"/>
  <c r="AW18" s="1"/>
  <c r="AD24"/>
  <c r="AD21"/>
  <c r="C10"/>
  <c r="AW10" s="1"/>
  <c r="AD29"/>
  <c r="AD17"/>
  <c r="C24"/>
  <c r="AW24" s="1"/>
  <c r="C29"/>
  <c r="AW29" s="1"/>
  <c r="C21"/>
  <c r="AW21" s="1"/>
  <c r="C17"/>
  <c r="AW17" s="1"/>
  <c r="C24" i="22"/>
  <c r="AW24" s="1"/>
  <c r="C16"/>
  <c r="AW16" s="1"/>
  <c r="C8"/>
  <c r="AW8" s="1"/>
  <c r="C29"/>
  <c r="AW29" s="1"/>
  <c r="C25"/>
  <c r="AW25" s="1"/>
  <c r="C18"/>
  <c r="AW18" s="1"/>
  <c r="C10"/>
  <c r="AW10" s="1"/>
  <c r="C26"/>
  <c r="AW26" s="1"/>
  <c r="C27"/>
  <c r="AW27" s="1"/>
  <c r="C11"/>
  <c r="AW11" s="1"/>
  <c r="AD48"/>
  <c r="C13" i="17" l="1"/>
  <c r="AW13" s="1"/>
  <c r="AD28"/>
  <c r="Z21" i="10"/>
  <c r="C19" i="22"/>
  <c r="AW19" s="1"/>
  <c r="AD54"/>
  <c r="AD19" i="17"/>
  <c r="AD45" i="22"/>
  <c r="C19" i="17"/>
  <c r="AW19" s="1"/>
  <c r="AD60" i="22"/>
  <c r="AD63"/>
  <c r="C12"/>
  <c r="AW12" s="1"/>
  <c r="AD13" i="17"/>
  <c r="C13" i="22"/>
  <c r="AW13" s="1"/>
  <c r="C28" i="17"/>
  <c r="AW28" s="1"/>
  <c r="C12"/>
  <c r="AW12" s="1"/>
  <c r="AD12"/>
  <c r="C28" i="22"/>
  <c r="AW28" s="1"/>
  <c r="AD46"/>
  <c r="C55"/>
  <c r="AW55" s="1"/>
  <c r="C51"/>
  <c r="AW51" s="1"/>
  <c r="AD44"/>
  <c r="BP17" i="17"/>
  <c r="R458" i="10"/>
  <c r="AD38" i="22"/>
  <c r="L1073" i="10"/>
  <c r="BH12" i="17"/>
  <c r="D745" i="10"/>
  <c r="F1155"/>
  <c r="BD35" i="22"/>
  <c r="R2385" i="23"/>
  <c r="Y144"/>
  <c r="I38" i="17"/>
  <c r="S622" i="10"/>
  <c r="AE622" s="1"/>
  <c r="S335"/>
  <c r="AE335" s="1"/>
  <c r="H991" i="23"/>
  <c r="H1032"/>
  <c r="H1196" i="10"/>
  <c r="I1196"/>
  <c r="Z1196" s="1"/>
  <c r="I171" i="23"/>
  <c r="Z171" s="1"/>
  <c r="I253"/>
  <c r="Z253" s="1"/>
  <c r="BL35" i="17"/>
  <c r="L950" i="10"/>
  <c r="BH35" i="22"/>
  <c r="N294" i="10"/>
  <c r="H376" i="23"/>
  <c r="H909"/>
  <c r="H1196"/>
  <c r="AD6" i="17"/>
  <c r="C6" i="22"/>
  <c r="AW6" s="1"/>
  <c r="X691" i="23"/>
  <c r="T695" s="1"/>
  <c r="AD6" i="22"/>
  <c r="X650" i="10"/>
  <c r="T654" s="1"/>
  <c r="Z1743" i="23"/>
  <c r="Y2358"/>
  <c r="Z1620"/>
  <c r="W43" i="22"/>
  <c r="Y2399" i="23"/>
  <c r="Z1948"/>
  <c r="Y2276"/>
  <c r="Y2440"/>
  <c r="Y2317"/>
  <c r="W39" i="22"/>
  <c r="Z2317" i="23"/>
  <c r="Z2276"/>
  <c r="W54" i="22"/>
  <c r="W58"/>
  <c r="Z2399" i="23"/>
  <c r="Z2030"/>
  <c r="Z2194"/>
  <c r="Z1702"/>
  <c r="Z1579"/>
  <c r="Z1784"/>
  <c r="Z2071"/>
  <c r="Z2112"/>
  <c r="J1032" i="10"/>
  <c r="D1196"/>
  <c r="BJ34" i="17"/>
  <c r="W59" i="22"/>
  <c r="W47"/>
  <c r="W49"/>
  <c r="W53"/>
  <c r="W42"/>
  <c r="W45"/>
  <c r="W57"/>
  <c r="J130" i="10"/>
  <c r="G37" i="17"/>
  <c r="K38"/>
  <c r="I130" i="10"/>
  <c r="Z130" s="1"/>
  <c r="M69" i="22"/>
  <c r="N991" i="10"/>
  <c r="O991"/>
  <c r="AC991" s="1"/>
  <c r="U36" i="17"/>
  <c r="W41" i="22"/>
  <c r="S69"/>
  <c r="K68"/>
  <c r="I68"/>
  <c r="Y2235" i="23"/>
  <c r="Z923"/>
  <c r="Z185"/>
  <c r="Z1087"/>
  <c r="Z1128"/>
  <c r="S2385"/>
  <c r="AE2385" s="1"/>
  <c r="P49" i="21"/>
  <c r="P45"/>
  <c r="P44"/>
  <c r="P46"/>
  <c r="P47"/>
  <c r="P48"/>
  <c r="K1032" i="23"/>
  <c r="K1114"/>
  <c r="AA1114" s="1"/>
  <c r="M1155"/>
  <c r="K1196"/>
  <c r="L7" i="10"/>
  <c r="O38" i="17"/>
  <c r="O39"/>
  <c r="O37"/>
  <c r="O40"/>
  <c r="O36"/>
  <c r="E171" i="23"/>
  <c r="X171" s="1"/>
  <c r="G1114"/>
  <c r="G1196"/>
  <c r="O540" i="10"/>
  <c r="AC540" s="1"/>
  <c r="O991" i="23"/>
  <c r="S417"/>
  <c r="AE417" s="1"/>
  <c r="S622"/>
  <c r="AE622" s="1"/>
  <c r="Q991"/>
  <c r="AD991" s="1"/>
  <c r="Q1073"/>
  <c r="Q1155"/>
  <c r="AD1155" s="1"/>
  <c r="S376"/>
  <c r="AE376" s="1"/>
  <c r="I1155"/>
  <c r="Z1155" s="1"/>
  <c r="E7"/>
  <c r="X7" s="1"/>
  <c r="S458"/>
  <c r="I1073"/>
  <c r="S48"/>
  <c r="AE48" s="1"/>
  <c r="E335"/>
  <c r="X335" s="1"/>
  <c r="W14" i="22"/>
  <c r="T335" i="23" s="1"/>
  <c r="W64" i="22"/>
  <c r="T2385" i="23" s="1"/>
  <c r="S745"/>
  <c r="W61" i="22"/>
  <c r="S171" i="23"/>
  <c r="AE171" s="1"/>
  <c r="O294" i="10"/>
  <c r="AC294" s="1"/>
  <c r="S89" i="23"/>
  <c r="E130"/>
  <c r="E253"/>
  <c r="X253" s="1"/>
  <c r="S294"/>
  <c r="AE294" s="1"/>
  <c r="S499"/>
  <c r="S581"/>
  <c r="AE581" s="1"/>
  <c r="S663"/>
  <c r="E827"/>
  <c r="W26" i="22"/>
  <c r="T827" i="23" s="1"/>
  <c r="E868"/>
  <c r="X868" s="1"/>
  <c r="S909"/>
  <c r="AE909" s="1"/>
  <c r="S950"/>
  <c r="G991"/>
  <c r="Y991" s="1"/>
  <c r="E1032"/>
  <c r="M1032"/>
  <c r="Q1032"/>
  <c r="E1114"/>
  <c r="W33" i="22"/>
  <c r="I1114" i="23"/>
  <c r="Z1114" s="1"/>
  <c r="M1114"/>
  <c r="Q1114"/>
  <c r="AD1114" s="1"/>
  <c r="E1155"/>
  <c r="W34" i="22"/>
  <c r="T1155" i="23" s="1"/>
  <c r="O171" i="10"/>
  <c r="AC171" s="1"/>
  <c r="O7" i="23"/>
  <c r="AC7" s="1"/>
  <c r="I2303"/>
  <c r="Z2303" s="1"/>
  <c r="W46" i="22"/>
  <c r="W51"/>
  <c r="W50"/>
  <c r="BJ10" i="17"/>
  <c r="W44" i="22"/>
  <c r="W55"/>
  <c r="W60"/>
  <c r="T2221" i="23" s="1"/>
  <c r="W28" i="17"/>
  <c r="W65" i="22"/>
  <c r="I67"/>
  <c r="I70"/>
  <c r="I69"/>
  <c r="M67"/>
  <c r="M70"/>
  <c r="M68"/>
  <c r="Q66"/>
  <c r="Q69"/>
  <c r="U37" i="17"/>
  <c r="U38"/>
  <c r="G40"/>
  <c r="G39"/>
  <c r="G66" i="22"/>
  <c r="G68"/>
  <c r="G69"/>
  <c r="K67"/>
  <c r="K69"/>
  <c r="O67"/>
  <c r="O69"/>
  <c r="S66"/>
  <c r="S70"/>
  <c r="S68"/>
  <c r="W63"/>
  <c r="I40" i="17"/>
  <c r="I39"/>
  <c r="K40"/>
  <c r="K39"/>
  <c r="M40"/>
  <c r="M39"/>
  <c r="E48" i="23"/>
  <c r="W7" i="22"/>
  <c r="E212" i="23"/>
  <c r="E499"/>
  <c r="E745"/>
  <c r="W24" i="22"/>
  <c r="E1237" i="23"/>
  <c r="X1237" s="1"/>
  <c r="W36" i="22"/>
  <c r="G1155" i="23"/>
  <c r="I1114" i="10"/>
  <c r="Z1114" s="1"/>
  <c r="Q38" i="17"/>
  <c r="Q39"/>
  <c r="Q37"/>
  <c r="Q40"/>
  <c r="Q36"/>
  <c r="O581" i="10"/>
  <c r="AC581" s="1"/>
  <c r="U66" i="22"/>
  <c r="U68"/>
  <c r="U69"/>
  <c r="U70"/>
  <c r="S540" i="23"/>
  <c r="AE540" s="1"/>
  <c r="S704"/>
  <c r="S38" i="17"/>
  <c r="S39"/>
  <c r="S37"/>
  <c r="S40"/>
  <c r="S36"/>
  <c r="Y786" i="23"/>
  <c r="S868"/>
  <c r="AE868" s="1"/>
  <c r="S540" i="10"/>
  <c r="AE540" s="1"/>
  <c r="I7"/>
  <c r="Z7" s="1"/>
  <c r="S335" i="23"/>
  <c r="AE335" s="1"/>
  <c r="E950"/>
  <c r="W29" i="22"/>
  <c r="T950" i="23" s="1"/>
  <c r="E663" i="10"/>
  <c r="X663" s="1"/>
  <c r="P76" i="20"/>
  <c r="P77"/>
  <c r="P79"/>
  <c r="P75"/>
  <c r="P74"/>
  <c r="P78"/>
  <c r="S212" i="23"/>
  <c r="S253"/>
  <c r="AE253" s="1"/>
  <c r="E417"/>
  <c r="E458"/>
  <c r="X458" s="1"/>
  <c r="W17" i="22"/>
  <c r="T458" i="23" s="1"/>
  <c r="E540"/>
  <c r="X540" s="1"/>
  <c r="W19" i="22"/>
  <c r="T540" i="23" s="1"/>
  <c r="E581"/>
  <c r="X581" s="1"/>
  <c r="W20" i="22"/>
  <c r="E622" i="23"/>
  <c r="X622" s="1"/>
  <c r="E663"/>
  <c r="X663" s="1"/>
  <c r="W22" i="22"/>
  <c r="T663" i="23" s="1"/>
  <c r="E704"/>
  <c r="X704" s="1"/>
  <c r="S827"/>
  <c r="E909"/>
  <c r="X909" s="1"/>
  <c r="E991"/>
  <c r="X991" s="1"/>
  <c r="G1032"/>
  <c r="Y1032" s="1"/>
  <c r="G1073"/>
  <c r="Y1073" s="1"/>
  <c r="K1073"/>
  <c r="AA1073" s="1"/>
  <c r="O1073"/>
  <c r="S1073"/>
  <c r="AE1073" s="1"/>
  <c r="O1114"/>
  <c r="S1114"/>
  <c r="K1155"/>
  <c r="O1155"/>
  <c r="S1155"/>
  <c r="K376" i="10"/>
  <c r="AA376" s="1"/>
  <c r="G7" i="23"/>
  <c r="Y7" s="1"/>
  <c r="U67" i="22"/>
  <c r="BP64"/>
  <c r="W37"/>
  <c r="W48"/>
  <c r="W40"/>
  <c r="W52"/>
  <c r="W56"/>
  <c r="I66"/>
  <c r="M66"/>
  <c r="Q67"/>
  <c r="Q70"/>
  <c r="Q68"/>
  <c r="U40" i="17"/>
  <c r="U39"/>
  <c r="W62" i="22"/>
  <c r="G36" i="17"/>
  <c r="G38"/>
  <c r="G67" i="22"/>
  <c r="G70"/>
  <c r="K66"/>
  <c r="K70"/>
  <c r="O66"/>
  <c r="O70"/>
  <c r="O68"/>
  <c r="S67"/>
  <c r="I36" i="17"/>
  <c r="I37"/>
  <c r="K36"/>
  <c r="K37"/>
  <c r="M36"/>
  <c r="M37"/>
  <c r="M38"/>
  <c r="Z103" i="23"/>
  <c r="Z513"/>
  <c r="Z759"/>
  <c r="Z841"/>
  <c r="Z554"/>
  <c r="Q1319"/>
  <c r="AD1319" s="1"/>
  <c r="S1360"/>
  <c r="AE1360" s="1"/>
  <c r="Y2194"/>
  <c r="Y2112"/>
  <c r="I1893"/>
  <c r="Z1893" s="1"/>
  <c r="T581"/>
  <c r="T745"/>
  <c r="BF35" i="17"/>
  <c r="E1196" i="10"/>
  <c r="X1196" s="1"/>
  <c r="BB35" i="17"/>
  <c r="J48" i="10"/>
  <c r="X950" i="23"/>
  <c r="BL13" i="17"/>
  <c r="Y554" i="23"/>
  <c r="C47" i="22"/>
  <c r="AW47" s="1"/>
  <c r="AD37"/>
  <c r="C59"/>
  <c r="AW59" s="1"/>
  <c r="C65"/>
  <c r="AW65" s="1"/>
  <c r="AD53"/>
  <c r="AD43"/>
  <c r="AC950" i="23"/>
  <c r="AC868"/>
  <c r="K950"/>
  <c r="K171"/>
  <c r="J171"/>
  <c r="K294"/>
  <c r="AA294" s="1"/>
  <c r="J294"/>
  <c r="K704"/>
  <c r="J704"/>
  <c r="N1032"/>
  <c r="N1196"/>
  <c r="Z1210"/>
  <c r="X1210"/>
  <c r="D1196"/>
  <c r="P1196"/>
  <c r="R1196"/>
  <c r="O622"/>
  <c r="N622"/>
  <c r="D1073"/>
  <c r="W9" i="22"/>
  <c r="T130" i="23" s="1"/>
  <c r="R130"/>
  <c r="G253"/>
  <c r="Y253" s="1"/>
  <c r="F253"/>
  <c r="G89"/>
  <c r="Y89" s="1"/>
  <c r="F89"/>
  <c r="Y294"/>
  <c r="AC991"/>
  <c r="AC294"/>
  <c r="M1073"/>
  <c r="G212"/>
  <c r="F212"/>
  <c r="G458"/>
  <c r="Y458" s="1"/>
  <c r="I868"/>
  <c r="H868"/>
  <c r="O786"/>
  <c r="N786"/>
  <c r="M417"/>
  <c r="L417"/>
  <c r="BD33" i="22"/>
  <c r="F1114" i="23"/>
  <c r="R1032"/>
  <c r="BN9" i="22"/>
  <c r="P130" i="23"/>
  <c r="H171"/>
  <c r="H253"/>
  <c r="Z130"/>
  <c r="Z294"/>
  <c r="Q1975"/>
  <c r="AD1975" s="1"/>
  <c r="N868" i="10"/>
  <c r="Y2030" i="23"/>
  <c r="Y1948"/>
  <c r="Y1784"/>
  <c r="Y1620"/>
  <c r="Y1538"/>
  <c r="Y1989"/>
  <c r="Y1825"/>
  <c r="O1729"/>
  <c r="AC1729" s="1"/>
  <c r="G2057"/>
  <c r="Y2057" s="1"/>
  <c r="Y1374"/>
  <c r="M1729"/>
  <c r="AB1729" s="1"/>
  <c r="S2016"/>
  <c r="AE2016" s="1"/>
  <c r="Q1483"/>
  <c r="AD1483" s="1"/>
  <c r="E2057"/>
  <c r="X2057" s="1"/>
  <c r="M2221"/>
  <c r="AB2221" s="1"/>
  <c r="S2344"/>
  <c r="AE2344" s="1"/>
  <c r="G1155" i="10"/>
  <c r="Y1155" s="1"/>
  <c r="K1073"/>
  <c r="AA1073" s="1"/>
  <c r="BH31" i="17"/>
  <c r="L540" i="10"/>
  <c r="AC540" i="23"/>
  <c r="K1729"/>
  <c r="AA1729" s="1"/>
  <c r="Q2016"/>
  <c r="AD2016" s="1"/>
  <c r="S1524"/>
  <c r="AE1524" s="1"/>
  <c r="I1811"/>
  <c r="Z1811" s="1"/>
  <c r="S2180"/>
  <c r="AE2180" s="1"/>
  <c r="O1811"/>
  <c r="AC1811" s="1"/>
  <c r="K1852"/>
  <c r="AA1852" s="1"/>
  <c r="E2221"/>
  <c r="X2221" s="1"/>
  <c r="E950" i="10"/>
  <c r="X950" s="1"/>
  <c r="Y1661" i="23"/>
  <c r="G1360"/>
  <c r="Y1360" s="1"/>
  <c r="G1483"/>
  <c r="Y1483" s="1"/>
  <c r="M1565"/>
  <c r="AB1565" s="1"/>
  <c r="S1688"/>
  <c r="AE1688" s="1"/>
  <c r="I1360"/>
  <c r="Z1360" s="1"/>
  <c r="K1565"/>
  <c r="AA1565" s="1"/>
  <c r="Q2221"/>
  <c r="AD2221" s="1"/>
  <c r="I2385"/>
  <c r="Z2385" s="1"/>
  <c r="A18" i="19"/>
  <c r="A18" i="25" s="1"/>
  <c r="A97" i="20"/>
  <c r="A9" i="18"/>
  <c r="A67" i="21"/>
  <c r="A17"/>
  <c r="A17" i="20"/>
  <c r="E2016" i="23"/>
  <c r="X2016" s="1"/>
  <c r="S2426"/>
  <c r="AE2426" s="1"/>
  <c r="K1360"/>
  <c r="AA1360" s="1"/>
  <c r="G1442"/>
  <c r="Y1442" s="1"/>
  <c r="I1565"/>
  <c r="Z1565" s="1"/>
  <c r="K1688"/>
  <c r="AA1688" s="1"/>
  <c r="O2098"/>
  <c r="AC2098" s="1"/>
  <c r="M2303"/>
  <c r="AB2303" s="1"/>
  <c r="E1893"/>
  <c r="X1893" s="1"/>
  <c r="Q2057"/>
  <c r="AD2057" s="1"/>
  <c r="B89"/>
  <c r="A8" i="22"/>
  <c r="AU8" s="1"/>
  <c r="B89" i="10"/>
  <c r="A8" i="17"/>
  <c r="AU8" s="1"/>
  <c r="AD61" i="22"/>
  <c r="Q1811" i="23"/>
  <c r="AD1811" s="1"/>
  <c r="I1934"/>
  <c r="Z1934" s="1"/>
  <c r="O2139"/>
  <c r="AC2139" s="1"/>
  <c r="Q2262"/>
  <c r="AD2262" s="1"/>
  <c r="M2344"/>
  <c r="AB2344" s="1"/>
  <c r="S1073" i="10"/>
  <c r="AE1073" s="1"/>
  <c r="O1934" i="23"/>
  <c r="AC1934" s="1"/>
  <c r="K2221"/>
  <c r="AA2221" s="1"/>
  <c r="G2262"/>
  <c r="Y2262" s="1"/>
  <c r="G2303"/>
  <c r="Y2303" s="1"/>
  <c r="I2426"/>
  <c r="Z2426" s="1"/>
  <c r="I1401"/>
  <c r="Z1401" s="1"/>
  <c r="K1524"/>
  <c r="AA1524" s="1"/>
  <c r="E1565"/>
  <c r="X1565" s="1"/>
  <c r="Q1565"/>
  <c r="AD1565" s="1"/>
  <c r="I1647"/>
  <c r="Z1647" s="1"/>
  <c r="G1852"/>
  <c r="Y1852" s="1"/>
  <c r="S1852"/>
  <c r="AE1852" s="1"/>
  <c r="M2098"/>
  <c r="AB2098" s="1"/>
  <c r="Q2139"/>
  <c r="AD2139" s="1"/>
  <c r="K2180"/>
  <c r="AA2180" s="1"/>
  <c r="E2262"/>
  <c r="X2262" s="1"/>
  <c r="M2385"/>
  <c r="AB2385" s="1"/>
  <c r="T2098"/>
  <c r="S1893"/>
  <c r="AE1893" s="1"/>
  <c r="M2057"/>
  <c r="AB2057" s="1"/>
  <c r="I2180"/>
  <c r="Z2180" s="1"/>
  <c r="I2344"/>
  <c r="Z2344" s="1"/>
  <c r="Y2153"/>
  <c r="Y1866"/>
  <c r="Y1497"/>
  <c r="AE745"/>
  <c r="S745" i="10"/>
  <c r="AE745" s="1"/>
  <c r="Q540"/>
  <c r="AD540" s="1"/>
  <c r="AD540" i="23"/>
  <c r="Q2426"/>
  <c r="AD2426" s="1"/>
  <c r="E1278"/>
  <c r="X1278" s="1"/>
  <c r="I1319"/>
  <c r="Z1319" s="1"/>
  <c r="S1401"/>
  <c r="AE1401" s="1"/>
  <c r="O1442"/>
  <c r="AC1442" s="1"/>
  <c r="I1483"/>
  <c r="Z1483" s="1"/>
  <c r="G1647"/>
  <c r="Y1647" s="1"/>
  <c r="G1688"/>
  <c r="Y1688" s="1"/>
  <c r="E1729"/>
  <c r="X1729" s="1"/>
  <c r="G1770"/>
  <c r="Y1770" s="1"/>
  <c r="M1893"/>
  <c r="AB1893" s="1"/>
  <c r="G1934"/>
  <c r="Y1934" s="1"/>
  <c r="O1975"/>
  <c r="AC1975" s="1"/>
  <c r="K2016"/>
  <c r="AA2016" s="1"/>
  <c r="O2262"/>
  <c r="AC2262" s="1"/>
  <c r="K2344"/>
  <c r="AA2344" s="1"/>
  <c r="I2139"/>
  <c r="Z2139" s="1"/>
  <c r="D458" i="10"/>
  <c r="BD13" i="17"/>
  <c r="G294" i="10"/>
  <c r="Y294" s="1"/>
  <c r="BL27" i="17"/>
  <c r="O868" i="10"/>
  <c r="AC868" s="1"/>
  <c r="BD35" i="17"/>
  <c r="F1196" i="10"/>
  <c r="L1196"/>
  <c r="BJ35" i="17"/>
  <c r="X1210" i="10"/>
  <c r="Y1415" i="23"/>
  <c r="BF35" i="22"/>
  <c r="M1278" i="23"/>
  <c r="AB1278" s="1"/>
  <c r="Q1360"/>
  <c r="AD1360" s="1"/>
  <c r="K1278"/>
  <c r="AA1278" s="1"/>
  <c r="M1401"/>
  <c r="AB1401" s="1"/>
  <c r="BJ35" i="22"/>
  <c r="AD950" i="23"/>
  <c r="Q950" i="10"/>
  <c r="AD950" s="1"/>
  <c r="AC212" i="23"/>
  <c r="O212" i="10"/>
  <c r="AC212" s="1"/>
  <c r="BH35" i="17"/>
  <c r="J1196" i="10"/>
  <c r="BN35" i="17"/>
  <c r="P1196" i="10"/>
  <c r="O1278" i="23"/>
  <c r="AC1278" s="1"/>
  <c r="BB17" i="17"/>
  <c r="BB18"/>
  <c r="T48" i="23"/>
  <c r="BF27" i="22"/>
  <c r="BL25"/>
  <c r="AD34"/>
  <c r="AD34" i="17"/>
  <c r="C34"/>
  <c r="AW34" s="1"/>
  <c r="AD14"/>
  <c r="AD20"/>
  <c r="C14"/>
  <c r="AW14" s="1"/>
  <c r="C20"/>
  <c r="AW20" s="1"/>
  <c r="C20" i="22"/>
  <c r="AW20" s="1"/>
  <c r="C14"/>
  <c r="AW14" s="1"/>
  <c r="C9"/>
  <c r="AW9" s="1"/>
  <c r="C9" i="17"/>
  <c r="AW9" s="1"/>
  <c r="AD9"/>
  <c r="AD1032" i="23"/>
  <c r="Q1032" i="10"/>
  <c r="AD1032" s="1"/>
  <c r="BN26" i="17"/>
  <c r="P827" i="10"/>
  <c r="BN25" i="22"/>
  <c r="T67"/>
  <c r="Q417" i="10"/>
  <c r="AD417" s="1"/>
  <c r="AD417" i="23"/>
  <c r="AD253"/>
  <c r="Q253" i="10"/>
  <c r="AD253" s="1"/>
  <c r="P212"/>
  <c r="BN11" i="17"/>
  <c r="Q130" i="10"/>
  <c r="AD130" s="1"/>
  <c r="AD130" i="23"/>
  <c r="AD89"/>
  <c r="Q89" i="10"/>
  <c r="AD89" s="1"/>
  <c r="P7"/>
  <c r="BN6" i="17"/>
  <c r="T39"/>
  <c r="Q7" i="23"/>
  <c r="AD7" s="1"/>
  <c r="S1237"/>
  <c r="AE1237" s="1"/>
  <c r="R1155" i="10"/>
  <c r="BP34" i="17"/>
  <c r="BQ34"/>
  <c r="S1032" i="10"/>
  <c r="AE1032" s="1"/>
  <c r="S909"/>
  <c r="AE909" s="1"/>
  <c r="R827"/>
  <c r="BP26" i="17"/>
  <c r="BP23"/>
  <c r="R704" i="10"/>
  <c r="R499"/>
  <c r="BP18" i="17"/>
  <c r="BP11"/>
  <c r="R212" i="10"/>
  <c r="S130"/>
  <c r="AE130" s="1"/>
  <c r="V39" i="17"/>
  <c r="BP8"/>
  <c r="R89" i="10"/>
  <c r="S7"/>
  <c r="AE7" s="1"/>
  <c r="R7" i="23"/>
  <c r="BP6" i="22"/>
  <c r="O1237" i="23"/>
  <c r="AC1237" s="1"/>
  <c r="BL34" i="17"/>
  <c r="N1155" i="10"/>
  <c r="N1073"/>
  <c r="BL32" i="17"/>
  <c r="O1032" i="10"/>
  <c r="AC1032" s="1"/>
  <c r="BL28" i="22"/>
  <c r="AC786" i="23"/>
  <c r="O786" i="10"/>
  <c r="AC786" s="1"/>
  <c r="N745"/>
  <c r="BL24" i="17"/>
  <c r="N704" i="10"/>
  <c r="AC622" i="23"/>
  <c r="O622" i="10"/>
  <c r="AC622" s="1"/>
  <c r="AC581" i="23"/>
  <c r="BL15" i="17"/>
  <c r="N335" i="10"/>
  <c r="BL14" i="17"/>
  <c r="BL12"/>
  <c r="N253" i="10"/>
  <c r="O89" i="23"/>
  <c r="AC89" s="1"/>
  <c r="BL8" i="22"/>
  <c r="BL6" i="17"/>
  <c r="T1237" i="23"/>
  <c r="L1114" i="10"/>
  <c r="BJ33" i="17"/>
  <c r="AB827" i="23"/>
  <c r="M827" i="10"/>
  <c r="AB827" s="1"/>
  <c r="L704"/>
  <c r="BJ23" i="17"/>
  <c r="BJ20"/>
  <c r="L581" i="10"/>
  <c r="BJ12" i="17"/>
  <c r="AB171" i="23"/>
  <c r="L130" i="10"/>
  <c r="BJ6" i="17"/>
  <c r="T1114" i="23"/>
  <c r="K868"/>
  <c r="AA868" s="1"/>
  <c r="BH27" i="22"/>
  <c r="J827" i="10"/>
  <c r="BH26" i="17"/>
  <c r="I1032" i="10"/>
  <c r="Z1032" s="1"/>
  <c r="W31" i="22"/>
  <c r="BF31"/>
  <c r="BF30"/>
  <c r="BF29" i="17"/>
  <c r="H950" i="10"/>
  <c r="I909" i="23"/>
  <c r="Z909" s="1"/>
  <c r="BF28" i="22"/>
  <c r="Z868" i="23"/>
  <c r="I868" i="10"/>
  <c r="Z868" s="1"/>
  <c r="H663"/>
  <c r="BF22" i="17"/>
  <c r="Z540" i="23"/>
  <c r="I540" i="10"/>
  <c r="Z540" s="1"/>
  <c r="I376"/>
  <c r="Z376" s="1"/>
  <c r="I376" i="23"/>
  <c r="Z376" s="1"/>
  <c r="BF15" i="22"/>
  <c r="I253" i="10"/>
  <c r="Z253" s="1"/>
  <c r="I171"/>
  <c r="Z171" s="1"/>
  <c r="Z89" i="23"/>
  <c r="I89" i="10"/>
  <c r="Z89" s="1"/>
  <c r="BF7" i="17"/>
  <c r="BG7"/>
  <c r="H48" i="10"/>
  <c r="Y1114" i="23"/>
  <c r="G1114" i="10"/>
  <c r="Y1114" s="1"/>
  <c r="G950"/>
  <c r="Y950" s="1"/>
  <c r="Y950" i="23"/>
  <c r="BD28" i="22"/>
  <c r="F868" i="10"/>
  <c r="F745"/>
  <c r="BD24" i="17"/>
  <c r="BD21"/>
  <c r="F622" i="10"/>
  <c r="BD20" i="17"/>
  <c r="F581" i="10"/>
  <c r="F540"/>
  <c r="BD19" i="17"/>
  <c r="F499" i="10"/>
  <c r="BD18" i="17"/>
  <c r="BD17"/>
  <c r="BD16"/>
  <c r="F417" i="10"/>
  <c r="F376"/>
  <c r="BD15" i="17"/>
  <c r="Y335" i="23"/>
  <c r="G335" i="10"/>
  <c r="Y335" s="1"/>
  <c r="F294"/>
  <c r="BD11" i="22"/>
  <c r="Y212" i="23"/>
  <c r="G212" i="10"/>
  <c r="Y212" s="1"/>
  <c r="BD10" i="17"/>
  <c r="F171" i="10"/>
  <c r="J39" i="17"/>
  <c r="F130" i="10"/>
  <c r="BD9" i="17"/>
  <c r="G48" i="10"/>
  <c r="Y48" s="1"/>
  <c r="G7"/>
  <c r="Y7" s="1"/>
  <c r="X1155" i="23"/>
  <c r="E1155" i="10"/>
  <c r="X1155" s="1"/>
  <c r="BB33" i="17"/>
  <c r="D1114" i="10"/>
  <c r="D1032"/>
  <c r="BB31" i="17"/>
  <c r="X827" i="23"/>
  <c r="E827" i="10"/>
  <c r="X827" s="1"/>
  <c r="E622"/>
  <c r="X622" s="1"/>
  <c r="D499"/>
  <c r="E458"/>
  <c r="X458" s="1"/>
  <c r="BB16" i="17"/>
  <c r="D417" i="10"/>
  <c r="BB15" i="22"/>
  <c r="BB13"/>
  <c r="E253" i="10"/>
  <c r="X253" s="1"/>
  <c r="BB11" i="17"/>
  <c r="D212" i="10"/>
  <c r="D130"/>
  <c r="BB9" i="17"/>
  <c r="D48" i="10"/>
  <c r="BB7" i="17"/>
  <c r="K7" i="23"/>
  <c r="AA7" s="1"/>
  <c r="M1237"/>
  <c r="AB1237" s="1"/>
  <c r="J1155" i="10"/>
  <c r="BH34" i="17"/>
  <c r="BJ31"/>
  <c r="L1032" i="10"/>
  <c r="J950"/>
  <c r="BH29" i="17"/>
  <c r="K909" i="23"/>
  <c r="BH28" i="22"/>
  <c r="AA909" i="23"/>
  <c r="K909" i="10"/>
  <c r="AA909" s="1"/>
  <c r="BJ24" i="17"/>
  <c r="L745" i="10"/>
  <c r="BH22" i="17"/>
  <c r="J663" i="10"/>
  <c r="BH21" i="17"/>
  <c r="J622" i="10"/>
  <c r="J540"/>
  <c r="J499"/>
  <c r="BH18" i="17"/>
  <c r="BJ17"/>
  <c r="L458" i="10"/>
  <c r="J458"/>
  <c r="BH17" i="17"/>
  <c r="AB417" i="23"/>
  <c r="M417" i="10"/>
  <c r="AB417" s="1"/>
  <c r="M376"/>
  <c r="AB376" s="1"/>
  <c r="AB376" i="23"/>
  <c r="L335" i="10"/>
  <c r="BJ14" i="17"/>
  <c r="AA171" i="23"/>
  <c r="K171" i="10"/>
  <c r="AA171" s="1"/>
  <c r="J89"/>
  <c r="BH8" i="17"/>
  <c r="AA48" i="23"/>
  <c r="M7"/>
  <c r="AB7" s="1"/>
  <c r="Z1169" i="10"/>
  <c r="Z1128"/>
  <c r="Z1046"/>
  <c r="X1046"/>
  <c r="X1005"/>
  <c r="Z882" i="23"/>
  <c r="X718" i="10"/>
  <c r="Z718"/>
  <c r="X677"/>
  <c r="Z636" i="23"/>
  <c r="X636" i="10"/>
  <c r="X431"/>
  <c r="X390"/>
  <c r="Z390" i="23"/>
  <c r="X349" i="10"/>
  <c r="Z62" i="23"/>
  <c r="Z21"/>
  <c r="Y964"/>
  <c r="Z964"/>
  <c r="Z759" i="10"/>
  <c r="Z513"/>
  <c r="Z431" i="23"/>
  <c r="Z349"/>
  <c r="Z308"/>
  <c r="Y308"/>
  <c r="Z226"/>
  <c r="Y62" i="10"/>
  <c r="Y21"/>
  <c r="Y1210" i="23"/>
  <c r="Y1169"/>
  <c r="Y841" i="10"/>
  <c r="Y759"/>
  <c r="AD31" i="17"/>
  <c r="AD15"/>
  <c r="C31" i="22"/>
  <c r="AW31" s="1"/>
  <c r="C15" i="17"/>
  <c r="AW15" s="1"/>
  <c r="C31"/>
  <c r="AW31" s="1"/>
  <c r="AD64" i="22"/>
  <c r="C15"/>
  <c r="AW15" s="1"/>
  <c r="Y103" i="23"/>
  <c r="AD40" i="22"/>
  <c r="C7" i="17"/>
  <c r="AW7" s="1"/>
  <c r="AD56" i="22"/>
  <c r="C7"/>
  <c r="AW7" s="1"/>
  <c r="C23"/>
  <c r="AW23" s="1"/>
  <c r="AD23" i="17"/>
  <c r="AD7"/>
  <c r="C23"/>
  <c r="AW23" s="1"/>
  <c r="T1688" i="23"/>
  <c r="T2303"/>
  <c r="T1606"/>
  <c r="T2016"/>
  <c r="BP25" i="17"/>
  <c r="R786" i="10"/>
  <c r="M1524" i="23"/>
  <c r="AB1524" s="1"/>
  <c r="I1852"/>
  <c r="Z1852" s="1"/>
  <c r="S2262"/>
  <c r="AE2262" s="1"/>
  <c r="BJ30" i="22"/>
  <c r="T1934" i="23"/>
  <c r="M2139"/>
  <c r="AB2139" s="1"/>
  <c r="S1442"/>
  <c r="AE1442" s="1"/>
  <c r="Q1524"/>
  <c r="AD1524" s="1"/>
  <c r="S1606"/>
  <c r="AE1606" s="1"/>
  <c r="S2098"/>
  <c r="AE2098" s="1"/>
  <c r="G2344"/>
  <c r="Y2344" s="1"/>
  <c r="Y882"/>
  <c r="Z267"/>
  <c r="AA704"/>
  <c r="K704" i="10"/>
  <c r="AA704" s="1"/>
  <c r="Z827" i="23"/>
  <c r="I827" i="10"/>
  <c r="Z827" s="1"/>
  <c r="BH30" i="17"/>
  <c r="J991" i="10"/>
  <c r="Z2440" i="23"/>
  <c r="T1401"/>
  <c r="S1565"/>
  <c r="AE1565" s="1"/>
  <c r="T1278"/>
  <c r="BP30" i="22"/>
  <c r="BP25"/>
  <c r="BB25"/>
  <c r="I1688" i="23"/>
  <c r="Z1688" s="1"/>
  <c r="G1893"/>
  <c r="Y1893" s="1"/>
  <c r="K2385"/>
  <c r="AA2385" s="1"/>
  <c r="BJ18" i="17"/>
  <c r="L499" i="10"/>
  <c r="E1647" i="23"/>
  <c r="X1647" s="1"/>
  <c r="M2180"/>
  <c r="AB2180" s="1"/>
  <c r="K2262"/>
  <c r="AA2262" s="1"/>
  <c r="Q2385"/>
  <c r="AD2385" s="1"/>
  <c r="BJ27" i="17"/>
  <c r="L868" i="10"/>
  <c r="H69" i="22"/>
  <c r="BB8"/>
  <c r="I1975" i="23"/>
  <c r="Z1975" s="1"/>
  <c r="K2057"/>
  <c r="AA2057" s="1"/>
  <c r="Z677"/>
  <c r="Z1005"/>
  <c r="Y185"/>
  <c r="Y513"/>
  <c r="C36" i="22"/>
  <c r="AW36" s="1"/>
  <c r="AD36"/>
  <c r="C52"/>
  <c r="AW52" s="1"/>
  <c r="AD52"/>
  <c r="M622" i="10"/>
  <c r="AB622" s="1"/>
  <c r="AB622" i="23"/>
  <c r="X130"/>
  <c r="E130" i="10"/>
  <c r="X130" s="1"/>
  <c r="Y308"/>
  <c r="AA1032" i="23"/>
  <c r="K1032" i="10"/>
  <c r="AA1032" s="1"/>
  <c r="I1073"/>
  <c r="Z1073" s="1"/>
  <c r="Z1073" i="23"/>
  <c r="AD1073"/>
  <c r="Q1073" i="10"/>
  <c r="AD1073" s="1"/>
  <c r="S48"/>
  <c r="AE48" s="1"/>
  <c r="AE458" i="23"/>
  <c r="S458" i="10"/>
  <c r="AE458" s="1"/>
  <c r="AE663" i="23"/>
  <c r="S663" i="10"/>
  <c r="AE663" s="1"/>
  <c r="E581"/>
  <c r="X581" s="1"/>
  <c r="M130"/>
  <c r="AB130" s="1"/>
  <c r="AB130" i="23"/>
  <c r="Y595" i="10"/>
  <c r="E7"/>
  <c r="X7" s="1"/>
  <c r="G253"/>
  <c r="Y253" s="1"/>
  <c r="M1483" i="23"/>
  <c r="AB1483" s="1"/>
  <c r="M1688"/>
  <c r="AB1688" s="1"/>
  <c r="Q2180"/>
  <c r="AD2180" s="1"/>
  <c r="M499"/>
  <c r="BJ18" i="22"/>
  <c r="S1729" i="23"/>
  <c r="AE1729" s="1"/>
  <c r="M1975"/>
  <c r="AB1975" s="1"/>
  <c r="AC1114"/>
  <c r="O1114" i="10"/>
  <c r="AC1114" s="1"/>
  <c r="E376"/>
  <c r="X376" s="1"/>
  <c r="O7"/>
  <c r="AC7" s="1"/>
  <c r="BI30" i="22"/>
  <c r="BH30"/>
  <c r="L294" i="10"/>
  <c r="BJ13" i="17"/>
  <c r="T1319" i="23"/>
  <c r="Q1647"/>
  <c r="AD1647" s="1"/>
  <c r="Q1852"/>
  <c r="AD1852" s="1"/>
  <c r="E1975"/>
  <c r="X1975" s="1"/>
  <c r="O2303"/>
  <c r="AC2303" s="1"/>
  <c r="L991" i="10"/>
  <c r="BJ30" i="17"/>
  <c r="O1606" i="23"/>
  <c r="AC1606" s="1"/>
  <c r="M1647"/>
  <c r="AB1647" s="1"/>
  <c r="S2221"/>
  <c r="AE2221" s="1"/>
  <c r="Q2344"/>
  <c r="AD2344" s="1"/>
  <c r="G2426"/>
  <c r="Y2426" s="1"/>
  <c r="M786"/>
  <c r="BJ25" i="22"/>
  <c r="K1893" i="23"/>
  <c r="AA1893" s="1"/>
  <c r="O2016"/>
  <c r="AC2016" s="1"/>
  <c r="Z144"/>
  <c r="Y1005"/>
  <c r="Y1155"/>
  <c r="AA540"/>
  <c r="Z212"/>
  <c r="I212" i="10"/>
  <c r="Z212" s="1"/>
  <c r="Q171"/>
  <c r="AD171" s="1"/>
  <c r="AD171" i="23"/>
  <c r="Q376" i="10"/>
  <c r="AD376" s="1"/>
  <c r="AD376" i="23"/>
  <c r="Q745" i="10"/>
  <c r="AD745" s="1"/>
  <c r="AD745" i="23"/>
  <c r="S950" i="10"/>
  <c r="AE950" s="1"/>
  <c r="AE950" i="23"/>
  <c r="E1073" i="10"/>
  <c r="X1073" s="1"/>
  <c r="AB540" i="23"/>
  <c r="M540" i="10"/>
  <c r="AB540" s="1"/>
  <c r="Y185"/>
  <c r="G663"/>
  <c r="Y663" s="1"/>
  <c r="Y663" i="23"/>
  <c r="R991" i="10"/>
  <c r="BP30" i="17"/>
  <c r="BB25"/>
  <c r="D786" i="10"/>
  <c r="M294" i="23"/>
  <c r="BJ13" i="22"/>
  <c r="M1811" i="23"/>
  <c r="AB1811" s="1"/>
  <c r="K1770"/>
  <c r="AA1770" s="1"/>
  <c r="K2098"/>
  <c r="AA2098" s="1"/>
  <c r="D89" i="10"/>
  <c r="BB8" i="17"/>
  <c r="T2057" i="23"/>
  <c r="G458" i="10"/>
  <c r="Y458" s="1"/>
  <c r="I1524" i="23"/>
  <c r="Z1524" s="1"/>
  <c r="S1770"/>
  <c r="AE1770" s="1"/>
  <c r="S2057"/>
  <c r="AE2057" s="1"/>
  <c r="O1770"/>
  <c r="AC1770" s="1"/>
  <c r="E1852"/>
  <c r="X1852" s="1"/>
  <c r="E2139"/>
  <c r="X2139" s="1"/>
  <c r="K2303"/>
  <c r="AA2303" s="1"/>
  <c r="M868"/>
  <c r="BJ27" i="22"/>
  <c r="K1606" i="23"/>
  <c r="AA1606" s="1"/>
  <c r="E1811"/>
  <c r="X1811" s="1"/>
  <c r="I2016"/>
  <c r="Z2016" s="1"/>
  <c r="O2221"/>
  <c r="AC2221" s="1"/>
  <c r="L786" i="10"/>
  <c r="BJ25" i="17"/>
  <c r="G1606" i="23"/>
  <c r="Y1606" s="1"/>
  <c r="Q1688"/>
  <c r="AD1688" s="1"/>
  <c r="G2098"/>
  <c r="Y2098" s="1"/>
  <c r="I1729"/>
  <c r="Z1729" s="1"/>
  <c r="M1934"/>
  <c r="AB1934" s="1"/>
  <c r="Y1333"/>
  <c r="Y390"/>
  <c r="Y718"/>
  <c r="Z472"/>
  <c r="Z800"/>
  <c r="Y718" i="10"/>
  <c r="K253"/>
  <c r="AA253" s="1"/>
  <c r="AA253" i="23"/>
  <c r="I704" i="10"/>
  <c r="Z704" s="1"/>
  <c r="Z704" i="23"/>
  <c r="Q581" i="10"/>
  <c r="AD581" s="1"/>
  <c r="AD581" i="23"/>
  <c r="AE1114"/>
  <c r="S1114" i="10"/>
  <c r="AE1114" s="1"/>
  <c r="X745" i="23"/>
  <c r="AA130"/>
  <c r="K130" i="10"/>
  <c r="AA130" s="1"/>
  <c r="O1196"/>
  <c r="AC1196" s="1"/>
  <c r="AB950" i="23"/>
  <c r="AB1155"/>
  <c r="M1155" i="10"/>
  <c r="AB1155" s="1"/>
  <c r="R39" i="17" l="1"/>
  <c r="T69" i="22"/>
  <c r="N69"/>
  <c r="P39" i="17"/>
  <c r="P69" i="22"/>
  <c r="R69"/>
  <c r="L69"/>
  <c r="L39" i="17"/>
  <c r="J69" i="22"/>
  <c r="H39" i="17"/>
  <c r="N39"/>
  <c r="BQ16" i="22"/>
  <c r="V69"/>
  <c r="M7" i="10"/>
  <c r="AB7" s="1"/>
  <c r="BQ49" i="22"/>
  <c r="BQ64"/>
  <c r="BQ62"/>
  <c r="BQ59"/>
  <c r="BQ61"/>
  <c r="BQ58"/>
  <c r="BQ65"/>
  <c r="BQ63"/>
  <c r="BQ60"/>
  <c r="BQ18" i="17"/>
  <c r="BQ39" i="22"/>
  <c r="BQ34"/>
  <c r="BQ33"/>
  <c r="BQ24"/>
  <c r="BQ50"/>
  <c r="BQ47"/>
  <c r="BQ36"/>
  <c r="BQ57"/>
  <c r="BQ56"/>
  <c r="BQ54"/>
  <c r="BQ37"/>
  <c r="BQ53"/>
  <c r="BQ51"/>
  <c r="BQ32" i="17"/>
  <c r="BQ41" i="22"/>
  <c r="BQ46"/>
  <c r="BQ32"/>
  <c r="BQ26"/>
  <c r="BQ14"/>
  <c r="BQ22"/>
  <c r="BQ20"/>
  <c r="BQ18"/>
  <c r="BQ13"/>
  <c r="BQ8"/>
  <c r="BQ17"/>
  <c r="BQ15"/>
  <c r="BQ38"/>
  <c r="BQ43"/>
  <c r="BQ52"/>
  <c r="BQ33" i="17"/>
  <c r="BQ48" i="22"/>
  <c r="BQ44"/>
  <c r="BQ42"/>
  <c r="BQ35" i="17"/>
  <c r="BQ55" i="22"/>
  <c r="BQ40"/>
  <c r="BQ45"/>
  <c r="BQ23" i="17"/>
  <c r="BQ26"/>
  <c r="BQ12"/>
  <c r="BQ10"/>
  <c r="BQ21"/>
  <c r="BQ9"/>
  <c r="BQ22"/>
  <c r="BQ31"/>
  <c r="BQ16"/>
  <c r="BQ20"/>
  <c r="BQ13"/>
  <c r="BQ30"/>
  <c r="BQ30" i="22"/>
  <c r="BQ25" i="17"/>
  <c r="BQ8"/>
  <c r="BQ11"/>
  <c r="BQ31" i="22"/>
  <c r="BQ6" i="17"/>
  <c r="BQ12" i="22"/>
  <c r="BQ11"/>
  <c r="BQ19" i="17"/>
  <c r="BQ27" i="22"/>
  <c r="BQ23"/>
  <c r="BQ19"/>
  <c r="BQ29"/>
  <c r="BQ28"/>
  <c r="BQ10"/>
  <c r="BQ7"/>
  <c r="BQ21"/>
  <c r="BQ15" i="17"/>
  <c r="BQ24"/>
  <c r="BQ28"/>
  <c r="BQ29"/>
  <c r="BQ17"/>
  <c r="BQ7"/>
  <c r="BQ27"/>
  <c r="BQ14"/>
  <c r="BC62" i="22"/>
  <c r="BK25" i="17"/>
  <c r="BC19"/>
  <c r="BE32" i="22"/>
  <c r="BE31"/>
  <c r="BE34"/>
  <c r="BC36"/>
  <c r="BO62"/>
  <c r="BE64"/>
  <c r="BI65"/>
  <c r="BK64"/>
  <c r="BE61"/>
  <c r="BK63"/>
  <c r="BE65"/>
  <c r="BO63"/>
  <c r="BI61"/>
  <c r="BI64"/>
  <c r="BK36"/>
  <c r="BM36"/>
  <c r="BE36"/>
  <c r="BI36"/>
  <c r="BK30" i="17"/>
  <c r="BK32" i="22"/>
  <c r="BC30" i="17"/>
  <c r="BM32"/>
  <c r="BO35"/>
  <c r="BE35"/>
  <c r="BE30"/>
  <c r="BC33" i="22"/>
  <c r="BO30"/>
  <c r="BM30"/>
  <c r="BE30"/>
  <c r="BC61"/>
  <c r="BC64"/>
  <c r="BE35"/>
  <c r="BE33"/>
  <c r="BM65"/>
  <c r="BM64"/>
  <c r="BM63"/>
  <c r="BK61"/>
  <c r="BC65"/>
  <c r="BE62"/>
  <c r="BO65"/>
  <c r="BO61"/>
  <c r="BO64"/>
  <c r="BI62"/>
  <c r="BM62"/>
  <c r="BK62"/>
  <c r="BM61"/>
  <c r="BE63"/>
  <c r="BI63"/>
  <c r="BC63"/>
  <c r="BO36"/>
  <c r="BK65"/>
  <c r="BG33" i="17"/>
  <c r="BG35"/>
  <c r="X732" i="23"/>
  <c r="T736" s="1"/>
  <c r="X691" i="10"/>
  <c r="T695" s="1"/>
  <c r="BI30" i="17"/>
  <c r="BI33"/>
  <c r="BK31"/>
  <c r="BK33"/>
  <c r="BM34"/>
  <c r="BK34"/>
  <c r="BC34"/>
  <c r="BC34" i="22"/>
  <c r="BO31"/>
  <c r="BK31"/>
  <c r="BC31"/>
  <c r="BI32" i="17"/>
  <c r="BI35" i="22"/>
  <c r="BK34"/>
  <c r="BI33"/>
  <c r="BI31"/>
  <c r="BC32" i="17"/>
  <c r="BO33"/>
  <c r="BM31"/>
  <c r="BG31"/>
  <c r="BG32"/>
  <c r="BO34"/>
  <c r="BO31"/>
  <c r="BO32"/>
  <c r="BG30"/>
  <c r="BI21"/>
  <c r="BI34"/>
  <c r="BI28"/>
  <c r="BK32"/>
  <c r="BM14"/>
  <c r="BI35"/>
  <c r="BK35"/>
  <c r="BE34"/>
  <c r="BM35"/>
  <c r="BM34" i="22"/>
  <c r="BI34"/>
  <c r="BM33"/>
  <c r="BM32"/>
  <c r="BI32"/>
  <c r="BC30"/>
  <c r="BO33"/>
  <c r="BK33"/>
  <c r="BC35" i="17"/>
  <c r="BO34" i="22"/>
  <c r="BO32"/>
  <c r="BG34" i="17"/>
  <c r="BO30"/>
  <c r="BI31"/>
  <c r="BE33"/>
  <c r="BE32"/>
  <c r="BM30"/>
  <c r="BM33"/>
  <c r="BE31"/>
  <c r="BK28"/>
  <c r="BK11"/>
  <c r="BK22"/>
  <c r="BK8"/>
  <c r="BK7"/>
  <c r="BO7"/>
  <c r="BO21"/>
  <c r="BO27"/>
  <c r="BO17"/>
  <c r="BO14"/>
  <c r="BO23"/>
  <c r="BO18"/>
  <c r="BO13"/>
  <c r="BO25"/>
  <c r="BO28"/>
  <c r="BK18"/>
  <c r="BK27"/>
  <c r="BI8"/>
  <c r="BI17"/>
  <c r="BI18"/>
  <c r="BI29"/>
  <c r="BE9"/>
  <c r="BE15"/>
  <c r="BE17"/>
  <c r="BE18"/>
  <c r="BE20"/>
  <c r="BE24"/>
  <c r="W28" i="22"/>
  <c r="BG22" i="17"/>
  <c r="BG29"/>
  <c r="BK23"/>
  <c r="BM12"/>
  <c r="BM24"/>
  <c r="BO11"/>
  <c r="BO26"/>
  <c r="BK9"/>
  <c r="BI9"/>
  <c r="BM59" i="22"/>
  <c r="BE58"/>
  <c r="BE55"/>
  <c r="BI50"/>
  <c r="BE48"/>
  <c r="BM46"/>
  <c r="BM43"/>
  <c r="BM38"/>
  <c r="BI58"/>
  <c r="BM51"/>
  <c r="BI42"/>
  <c r="BE40"/>
  <c r="BO57"/>
  <c r="BC53"/>
  <c r="BC47"/>
  <c r="BC42"/>
  <c r="BO9"/>
  <c r="BO17"/>
  <c r="BO29"/>
  <c r="BO16"/>
  <c r="BO10"/>
  <c r="BO26"/>
  <c r="BO52"/>
  <c r="BO40"/>
  <c r="BM50"/>
  <c r="BK48"/>
  <c r="BM48"/>
  <c r="BI47"/>
  <c r="BE41"/>
  <c r="BI59"/>
  <c r="BK57"/>
  <c r="BI43"/>
  <c r="BI60"/>
  <c r="BK40"/>
  <c r="BM55"/>
  <c r="BM60"/>
  <c r="BI49"/>
  <c r="BK50"/>
  <c r="BK46"/>
  <c r="BK47"/>
  <c r="BK43"/>
  <c r="BE57"/>
  <c r="BK59"/>
  <c r="BC60"/>
  <c r="BC44"/>
  <c r="BE13"/>
  <c r="BE24"/>
  <c r="BE15"/>
  <c r="BE26"/>
  <c r="BE18"/>
  <c r="BE14"/>
  <c r="BE37"/>
  <c r="BE27"/>
  <c r="BE23"/>
  <c r="BE19"/>
  <c r="BI6"/>
  <c r="BI22"/>
  <c r="BI14"/>
  <c r="BI20"/>
  <c r="BI12"/>
  <c r="BI37"/>
  <c r="BI25"/>
  <c r="BI19"/>
  <c r="BI15"/>
  <c r="BI9"/>
  <c r="BK6"/>
  <c r="BK22"/>
  <c r="BK10"/>
  <c r="BK24"/>
  <c r="BK12"/>
  <c r="BK37"/>
  <c r="BK23"/>
  <c r="BK19"/>
  <c r="BK15"/>
  <c r="BK9"/>
  <c r="BC50"/>
  <c r="BC46"/>
  <c r="BC54"/>
  <c r="BI46"/>
  <c r="BI41"/>
  <c r="BM39"/>
  <c r="BK49"/>
  <c r="BO45"/>
  <c r="BC45"/>
  <c r="BC41"/>
  <c r="BO7"/>
  <c r="BO15"/>
  <c r="BO23"/>
  <c r="BO37"/>
  <c r="BO20"/>
  <c r="BO14"/>
  <c r="BO6"/>
  <c r="BO48"/>
  <c r="BO54"/>
  <c r="BI48"/>
  <c r="BO60"/>
  <c r="BK44"/>
  <c r="BE39"/>
  <c r="BI55"/>
  <c r="BE53"/>
  <c r="BE49"/>
  <c r="BE46"/>
  <c r="BM41"/>
  <c r="BM58"/>
  <c r="BO50"/>
  <c r="BK53"/>
  <c r="BO47"/>
  <c r="BK58"/>
  <c r="BC52"/>
  <c r="BC48"/>
  <c r="BC26"/>
  <c r="BC18"/>
  <c r="BC24"/>
  <c r="BC16"/>
  <c r="BC12"/>
  <c r="BC29"/>
  <c r="BC23"/>
  <c r="BC19"/>
  <c r="BC11"/>
  <c r="BC7"/>
  <c r="BM26"/>
  <c r="BM18"/>
  <c r="BM10"/>
  <c r="BM20"/>
  <c r="BM12"/>
  <c r="BM29"/>
  <c r="BM23"/>
  <c r="BM17"/>
  <c r="BM13"/>
  <c r="BM9"/>
  <c r="BM20" i="17"/>
  <c r="BC29"/>
  <c r="BC14"/>
  <c r="BC9"/>
  <c r="BC6"/>
  <c r="BM13"/>
  <c r="BC26"/>
  <c r="BC15"/>
  <c r="BM17"/>
  <c r="BI25"/>
  <c r="BG24"/>
  <c r="BI11"/>
  <c r="BG20"/>
  <c r="BG18"/>
  <c r="BG25"/>
  <c r="BC13"/>
  <c r="BO19"/>
  <c r="BM11"/>
  <c r="BM25"/>
  <c r="BG15"/>
  <c r="BE29"/>
  <c r="BE13"/>
  <c r="BG11"/>
  <c r="BI12"/>
  <c r="BK21"/>
  <c r="BI52" i="22"/>
  <c r="BM45"/>
  <c r="BK15" i="17"/>
  <c r="BE22"/>
  <c r="BO20"/>
  <c r="BE52" i="22"/>
  <c r="BE26" i="17"/>
  <c r="BI13"/>
  <c r="BG14"/>
  <c r="BM26"/>
  <c r="BM9"/>
  <c r="BG28"/>
  <c r="BM7"/>
  <c r="BC27"/>
  <c r="BO22"/>
  <c r="BG9"/>
  <c r="BK55" i="22"/>
  <c r="BO12" i="17"/>
  <c r="BO8"/>
  <c r="BG19"/>
  <c r="BG8"/>
  <c r="BO24"/>
  <c r="BG21"/>
  <c r="BM16"/>
  <c r="BK13"/>
  <c r="BK14"/>
  <c r="BK17"/>
  <c r="BI22"/>
  <c r="BK24"/>
  <c r="BK29"/>
  <c r="H40"/>
  <c r="BE16"/>
  <c r="BE21"/>
  <c r="N36"/>
  <c r="BI26"/>
  <c r="BK12"/>
  <c r="BK20"/>
  <c r="BM15"/>
  <c r="BM23"/>
  <c r="BM28" i="22"/>
  <c r="BE59"/>
  <c r="BM56"/>
  <c r="BM52"/>
  <c r="BE50"/>
  <c r="BM47"/>
  <c r="BM44"/>
  <c r="BE43"/>
  <c r="BE54"/>
  <c r="BE44"/>
  <c r="BM40"/>
  <c r="BI38"/>
  <c r="BC57"/>
  <c r="BC49"/>
  <c r="BC38"/>
  <c r="BO13"/>
  <c r="BO21"/>
  <c r="BO8"/>
  <c r="BO24"/>
  <c r="BO18"/>
  <c r="BO49"/>
  <c r="BK41"/>
  <c r="BK38"/>
  <c r="BI51"/>
  <c r="BO42"/>
  <c r="BE56"/>
  <c r="BI44"/>
  <c r="BI39"/>
  <c r="BO58"/>
  <c r="BE51"/>
  <c r="BO44"/>
  <c r="BM53"/>
  <c r="BK56"/>
  <c r="BI56"/>
  <c r="BI57"/>
  <c r="BK54"/>
  <c r="BI45"/>
  <c r="BM49"/>
  <c r="BO46"/>
  <c r="BO43"/>
  <c r="BO59"/>
  <c r="BC55"/>
  <c r="BE6"/>
  <c r="BE9"/>
  <c r="BE20"/>
  <c r="BE7"/>
  <c r="BE22"/>
  <c r="BE16"/>
  <c r="BE10"/>
  <c r="BE29"/>
  <c r="BE25"/>
  <c r="BE21"/>
  <c r="BE17"/>
  <c r="BI26"/>
  <c r="BI18"/>
  <c r="BI24"/>
  <c r="BI16"/>
  <c r="BI8"/>
  <c r="BI29"/>
  <c r="BI21"/>
  <c r="BI17"/>
  <c r="BI11"/>
  <c r="BI7"/>
  <c r="BK26"/>
  <c r="BK14"/>
  <c r="BK28"/>
  <c r="BK20"/>
  <c r="BK8"/>
  <c r="BK29"/>
  <c r="BK21"/>
  <c r="BK17"/>
  <c r="BK11"/>
  <c r="BK7"/>
  <c r="BC51"/>
  <c r="BC58"/>
  <c r="BI53"/>
  <c r="BM42"/>
  <c r="BI40"/>
  <c r="BE38"/>
  <c r="BC59"/>
  <c r="BO53"/>
  <c r="BK45"/>
  <c r="BC43"/>
  <c r="BC39"/>
  <c r="BO11"/>
  <c r="BO19"/>
  <c r="BO27"/>
  <c r="BO12"/>
  <c r="BO28"/>
  <c r="BO22"/>
  <c r="BK51"/>
  <c r="BO41"/>
  <c r="BK39"/>
  <c r="BK60"/>
  <c r="BO55"/>
  <c r="BO56"/>
  <c r="BM57"/>
  <c r="BE42"/>
  <c r="BM54"/>
  <c r="BK52"/>
  <c r="BE47"/>
  <c r="BO39"/>
  <c r="BE45"/>
  <c r="BC56"/>
  <c r="BC40"/>
  <c r="BO38"/>
  <c r="BC6"/>
  <c r="BC22"/>
  <c r="BC28"/>
  <c r="BC20"/>
  <c r="BC14"/>
  <c r="BC10"/>
  <c r="BC37"/>
  <c r="BC27"/>
  <c r="BC21"/>
  <c r="BC17"/>
  <c r="BC9"/>
  <c r="BM6"/>
  <c r="BM22"/>
  <c r="BM14"/>
  <c r="BM24"/>
  <c r="BM16"/>
  <c r="BM37"/>
  <c r="BM27"/>
  <c r="BM19"/>
  <c r="BM15"/>
  <c r="BM11"/>
  <c r="BM7"/>
  <c r="BI15" i="17"/>
  <c r="BC22"/>
  <c r="BG6"/>
  <c r="BE25"/>
  <c r="BE6"/>
  <c r="BC21"/>
  <c r="BC17"/>
  <c r="BC12"/>
  <c r="BM6"/>
  <c r="BI6"/>
  <c r="BM10"/>
  <c r="BM19"/>
  <c r="BC20"/>
  <c r="BM18"/>
  <c r="BM8"/>
  <c r="BG17"/>
  <c r="BM22"/>
  <c r="BI16"/>
  <c r="BG16"/>
  <c r="BE60" i="22"/>
  <c r="BE8" i="17"/>
  <c r="BO16"/>
  <c r="BM27"/>
  <c r="BM21"/>
  <c r="BG27"/>
  <c r="BG10"/>
  <c r="BE14"/>
  <c r="BE7"/>
  <c r="BE12"/>
  <c r="BO15"/>
  <c r="BI23"/>
  <c r="BK16"/>
  <c r="BI10"/>
  <c r="BK19"/>
  <c r="BG23"/>
  <c r="BO51" i="22"/>
  <c r="BK42"/>
  <c r="BI20" i="17"/>
  <c r="BI27"/>
  <c r="BM28"/>
  <c r="BE23"/>
  <c r="BI24"/>
  <c r="BC10"/>
  <c r="BC23"/>
  <c r="BC28"/>
  <c r="BG13"/>
  <c r="BM29"/>
  <c r="BI54" i="22"/>
  <c r="BO29" i="17"/>
  <c r="BO9"/>
  <c r="BK26"/>
  <c r="BG12"/>
  <c r="BE11"/>
  <c r="BG26"/>
  <c r="BO10"/>
  <c r="BE28"/>
  <c r="BI14"/>
  <c r="W25"/>
  <c r="BC25"/>
  <c r="S786" i="23"/>
  <c r="BQ25" i="22"/>
  <c r="W11" i="17"/>
  <c r="BC11"/>
  <c r="E294" i="23"/>
  <c r="X294" s="1"/>
  <c r="W13" i="22"/>
  <c r="T294" i="23" s="1"/>
  <c r="E376"/>
  <c r="X376" s="1"/>
  <c r="W15" i="22"/>
  <c r="W18" i="17"/>
  <c r="BC18"/>
  <c r="W31"/>
  <c r="BC31"/>
  <c r="W33"/>
  <c r="BC33"/>
  <c r="P40"/>
  <c r="P36"/>
  <c r="P38"/>
  <c r="P37"/>
  <c r="BK6"/>
  <c r="T40"/>
  <c r="T36"/>
  <c r="T38"/>
  <c r="T37"/>
  <c r="BO6"/>
  <c r="M171" i="10"/>
  <c r="AB171" s="1"/>
  <c r="BK10" i="17"/>
  <c r="W25" i="22"/>
  <c r="BO25"/>
  <c r="BE12"/>
  <c r="BE8"/>
  <c r="BI10"/>
  <c r="BI13"/>
  <c r="BK27"/>
  <c r="BC8"/>
  <c r="BC15"/>
  <c r="BM8"/>
  <c r="BM25"/>
  <c r="BM21"/>
  <c r="V40" i="17"/>
  <c r="V38"/>
  <c r="J66" i="22"/>
  <c r="W22" i="17"/>
  <c r="L36"/>
  <c r="J37"/>
  <c r="J38"/>
  <c r="J40"/>
  <c r="W18" i="22"/>
  <c r="W14" i="17"/>
  <c r="W12"/>
  <c r="W11" i="22"/>
  <c r="T212" i="23" s="1"/>
  <c r="P70" i="22"/>
  <c r="P68"/>
  <c r="P67"/>
  <c r="R37" i="17"/>
  <c r="R38"/>
  <c r="R40"/>
  <c r="H37"/>
  <c r="W6"/>
  <c r="W30"/>
  <c r="L70" i="22"/>
  <c r="L68"/>
  <c r="L67"/>
  <c r="R66"/>
  <c r="W27"/>
  <c r="W12"/>
  <c r="T253" i="23" s="1"/>
  <c r="H70" i="22"/>
  <c r="H66"/>
  <c r="W35" i="17"/>
  <c r="T1196" i="10" s="1"/>
  <c r="T66" i="22"/>
  <c r="W10"/>
  <c r="T171" i="23" s="1"/>
  <c r="N70" i="22"/>
  <c r="N68"/>
  <c r="N67"/>
  <c r="W32" i="17"/>
  <c r="W20"/>
  <c r="T581" i="10" s="1"/>
  <c r="W15" i="17"/>
  <c r="W8"/>
  <c r="BC8"/>
  <c r="E89" i="23"/>
  <c r="X89" s="1"/>
  <c r="W8" i="22"/>
  <c r="M991" i="23"/>
  <c r="BK30" i="22"/>
  <c r="W7" i="17"/>
  <c r="T48" i="10" s="1"/>
  <c r="BC7" i="17"/>
  <c r="W16"/>
  <c r="T417" i="10" s="1"/>
  <c r="BC16" i="17"/>
  <c r="W24"/>
  <c r="BC24"/>
  <c r="BE10"/>
  <c r="W10"/>
  <c r="BE19"/>
  <c r="W19"/>
  <c r="BE27"/>
  <c r="W27"/>
  <c r="I991" i="23"/>
  <c r="Z991" s="1"/>
  <c r="I1032"/>
  <c r="Z1032" s="1"/>
  <c r="K48" i="10"/>
  <c r="AA48" s="1"/>
  <c r="BI7" i="17"/>
  <c r="K540" i="10"/>
  <c r="AA540" s="1"/>
  <c r="BI19" i="17"/>
  <c r="V68" i="22"/>
  <c r="V70"/>
  <c r="BQ6"/>
  <c r="V66"/>
  <c r="V67"/>
  <c r="M1196" i="23"/>
  <c r="AB1196" s="1"/>
  <c r="BK35" i="22"/>
  <c r="I1196" i="23"/>
  <c r="Z1196" s="1"/>
  <c r="S130"/>
  <c r="AE130" s="1"/>
  <c r="BQ9" i="22"/>
  <c r="W32"/>
  <c r="BC32"/>
  <c r="S1196" i="23"/>
  <c r="AE1196" s="1"/>
  <c r="BQ35" i="22"/>
  <c r="Q1196" i="23"/>
  <c r="BO35" i="22"/>
  <c r="E1196" i="23"/>
  <c r="X1196" s="1"/>
  <c r="W35" i="22"/>
  <c r="T1196" i="23" s="1"/>
  <c r="BC35" i="22"/>
  <c r="O1196" i="23"/>
  <c r="AC1196" s="1"/>
  <c r="BM35" i="22"/>
  <c r="O1032" i="23"/>
  <c r="AC1032" s="1"/>
  <c r="BM31" i="22"/>
  <c r="BE28"/>
  <c r="BE11"/>
  <c r="BI28"/>
  <c r="BI27"/>
  <c r="BI23"/>
  <c r="BK18"/>
  <c r="BK16"/>
  <c r="BK25"/>
  <c r="BK13"/>
  <c r="BC25"/>
  <c r="BC13"/>
  <c r="V37" i="17"/>
  <c r="J70" i="22"/>
  <c r="J68"/>
  <c r="J67"/>
  <c r="W30"/>
  <c r="T991" i="23" s="1"/>
  <c r="W23" i="22"/>
  <c r="T704" i="23" s="1"/>
  <c r="W21" i="22"/>
  <c r="T622" i="23" s="1"/>
  <c r="W16" i="22"/>
  <c r="T417" i="23" s="1"/>
  <c r="L37" i="17"/>
  <c r="L38"/>
  <c r="L40"/>
  <c r="J36"/>
  <c r="W34"/>
  <c r="W29"/>
  <c r="W21"/>
  <c r="W17"/>
  <c r="T458" i="10" s="1"/>
  <c r="W9" i="17"/>
  <c r="P66" i="22"/>
  <c r="R36" i="17"/>
  <c r="H36"/>
  <c r="H38"/>
  <c r="W23"/>
  <c r="W13"/>
  <c r="V36"/>
  <c r="N37"/>
  <c r="N38"/>
  <c r="N40"/>
  <c r="L66" i="22"/>
  <c r="R70"/>
  <c r="R68"/>
  <c r="R67"/>
  <c r="H68"/>
  <c r="H67"/>
  <c r="W6"/>
  <c r="W69" s="1"/>
  <c r="T70"/>
  <c r="T68"/>
  <c r="W26" i="17"/>
  <c r="T827" i="10" s="1"/>
  <c r="N66" i="22"/>
  <c r="K991" i="23"/>
  <c r="S991"/>
  <c r="AE991" s="1"/>
  <c r="O909"/>
  <c r="AC909" s="1"/>
  <c r="S1032"/>
  <c r="AE1032" s="1"/>
  <c r="E1073"/>
  <c r="X1073" s="1"/>
  <c r="E786"/>
  <c r="X786" s="1"/>
  <c r="G909"/>
  <c r="Y909" s="1"/>
  <c r="Q786"/>
  <c r="AD786" s="1"/>
  <c r="B130"/>
  <c r="A9" i="22"/>
  <c r="AU9" s="1"/>
  <c r="B130" i="10"/>
  <c r="A9" i="17"/>
  <c r="AU9" s="1"/>
  <c r="A18" i="20"/>
  <c r="A18" i="21"/>
  <c r="A98" i="20"/>
  <c r="A10" i="18"/>
  <c r="A19" i="19"/>
  <c r="A19" i="25" s="1"/>
  <c r="A68" i="21"/>
  <c r="T1360" i="23"/>
  <c r="G1196" i="10"/>
  <c r="Y1196" s="1"/>
  <c r="Y1196" i="23"/>
  <c r="Q1196" i="10"/>
  <c r="AD1196" s="1"/>
  <c r="AD1196" i="23"/>
  <c r="K1196" i="10"/>
  <c r="AA1196" s="1"/>
  <c r="AA1196" i="23"/>
  <c r="Y1210" i="10"/>
  <c r="M1196"/>
  <c r="AB1196" s="1"/>
  <c r="Q827"/>
  <c r="AD827" s="1"/>
  <c r="AD827" i="23"/>
  <c r="Q212" i="10"/>
  <c r="AD212" s="1"/>
  <c r="AD212" i="23"/>
  <c r="Q7" i="10"/>
  <c r="AD7" s="1"/>
  <c r="S1155"/>
  <c r="AE1155" s="1"/>
  <c r="AE1155" i="23"/>
  <c r="S827" i="10"/>
  <c r="AE827" s="1"/>
  <c r="AE827" i="23"/>
  <c r="AE704"/>
  <c r="S704" i="10"/>
  <c r="AE704" s="1"/>
  <c r="AE499" i="23"/>
  <c r="S499" i="10"/>
  <c r="AE499" s="1"/>
  <c r="S212"/>
  <c r="AE212" s="1"/>
  <c r="AE212" i="23"/>
  <c r="AE89"/>
  <c r="S89" i="10"/>
  <c r="AE89" s="1"/>
  <c r="S7" i="23"/>
  <c r="AE7" s="1"/>
  <c r="O1155" i="10"/>
  <c r="AC1155" s="1"/>
  <c r="AC1155" i="23"/>
  <c r="O1073" i="10"/>
  <c r="AC1073" s="1"/>
  <c r="AC1073" i="23"/>
  <c r="T1073" i="10"/>
  <c r="AC745" i="23"/>
  <c r="O745" i="10"/>
  <c r="AC745" s="1"/>
  <c r="AC704" i="23"/>
  <c r="O704" i="10"/>
  <c r="AC704" s="1"/>
  <c r="AC376" i="23"/>
  <c r="O376" i="10"/>
  <c r="AC376" s="1"/>
  <c r="O335"/>
  <c r="AC335" s="1"/>
  <c r="AC335" i="23"/>
  <c r="AC253"/>
  <c r="O253" i="10"/>
  <c r="AC253" s="1"/>
  <c r="AB1114" i="23"/>
  <c r="M1114" i="10"/>
  <c r="AB1114" s="1"/>
  <c r="AB1073" i="23"/>
  <c r="M1073" i="10"/>
  <c r="AB1073" s="1"/>
  <c r="M950"/>
  <c r="AB950" s="1"/>
  <c r="AB704" i="23"/>
  <c r="M704" i="10"/>
  <c r="AB704" s="1"/>
  <c r="AB581" i="23"/>
  <c r="M581" i="10"/>
  <c r="AB581" s="1"/>
  <c r="M253"/>
  <c r="AB253" s="1"/>
  <c r="AB253" i="23"/>
  <c r="T1155" i="10"/>
  <c r="AA827" i="23"/>
  <c r="K827" i="10"/>
  <c r="AA827" s="1"/>
  <c r="T1032" i="23"/>
  <c r="I950" i="10"/>
  <c r="Z950" s="1"/>
  <c r="Z950" i="23"/>
  <c r="Z663"/>
  <c r="I663" i="10"/>
  <c r="Z663" s="1"/>
  <c r="T663"/>
  <c r="T253"/>
  <c r="I48"/>
  <c r="Z48" s="1"/>
  <c r="Z48" i="23"/>
  <c r="Y868"/>
  <c r="G868" i="10"/>
  <c r="Y868" s="1"/>
  <c r="Y745" i="23"/>
  <c r="G745" i="10"/>
  <c r="Y745" s="1"/>
  <c r="G622"/>
  <c r="Y622" s="1"/>
  <c r="Y622" i="23"/>
  <c r="Y581"/>
  <c r="G581" i="10"/>
  <c r="Y581" s="1"/>
  <c r="Y540" i="23"/>
  <c r="G540" i="10"/>
  <c r="Y540" s="1"/>
  <c r="Y499" i="23"/>
  <c r="G499" i="10"/>
  <c r="Y499" s="1"/>
  <c r="G417"/>
  <c r="Y417" s="1"/>
  <c r="Y417" i="23"/>
  <c r="Y376"/>
  <c r="G376" i="10"/>
  <c r="Y376" s="1"/>
  <c r="Y171" i="23"/>
  <c r="G171" i="10"/>
  <c r="Y171" s="1"/>
  <c r="G130"/>
  <c r="Y130" s="1"/>
  <c r="Y130" i="23"/>
  <c r="X1114"/>
  <c r="E1114" i="10"/>
  <c r="X1114" s="1"/>
  <c r="T1114"/>
  <c r="X1032" i="23"/>
  <c r="E1032" i="10"/>
  <c r="X1032" s="1"/>
  <c r="E745"/>
  <c r="X745" s="1"/>
  <c r="X499" i="23"/>
  <c r="E499" i="10"/>
  <c r="X499" s="1"/>
  <c r="X417" i="23"/>
  <c r="E417" i="10"/>
  <c r="X417" s="1"/>
  <c r="T376" i="23"/>
  <c r="X212"/>
  <c r="E212" i="10"/>
  <c r="X212" s="1"/>
  <c r="E48"/>
  <c r="X48" s="1"/>
  <c r="X48" i="23"/>
  <c r="K1155" i="10"/>
  <c r="AA1155" s="1"/>
  <c r="AA1155" i="23"/>
  <c r="M1032" i="10"/>
  <c r="AB1032" s="1"/>
  <c r="AB1032" i="23"/>
  <c r="AA950"/>
  <c r="K950" i="10"/>
  <c r="AA950" s="1"/>
  <c r="T909"/>
  <c r="T909" i="23"/>
  <c r="M745" i="10"/>
  <c r="AB745" s="1"/>
  <c r="AB745" i="23"/>
  <c r="AA663"/>
  <c r="K663" i="10"/>
  <c r="AA663" s="1"/>
  <c r="AA622" i="23"/>
  <c r="K622" i="10"/>
  <c r="AA622" s="1"/>
  <c r="AA499" i="23"/>
  <c r="K499" i="10"/>
  <c r="AA499" s="1"/>
  <c r="K458"/>
  <c r="AA458" s="1"/>
  <c r="AA458" i="23"/>
  <c r="M458" i="10"/>
  <c r="AB458" s="1"/>
  <c r="AB458" i="23"/>
  <c r="M335" i="10"/>
  <c r="AB335" s="1"/>
  <c r="AB335" i="23"/>
  <c r="AA89"/>
  <c r="K89" i="10"/>
  <c r="AA89" s="1"/>
  <c r="Z882"/>
  <c r="Z636"/>
  <c r="Z390"/>
  <c r="Z62"/>
  <c r="Y964"/>
  <c r="Z964"/>
  <c r="Y554"/>
  <c r="Y513"/>
  <c r="Z431"/>
  <c r="Z349"/>
  <c r="Z308"/>
  <c r="Y226"/>
  <c r="Z226"/>
  <c r="Y1169"/>
  <c r="Y1128"/>
  <c r="Y1005"/>
  <c r="Y677"/>
  <c r="Y472"/>
  <c r="Y431"/>
  <c r="Y349"/>
  <c r="Y267"/>
  <c r="Y144"/>
  <c r="Y103"/>
  <c r="T1770" i="23"/>
  <c r="AB786"/>
  <c r="M786" i="10"/>
  <c r="AB786" s="1"/>
  <c r="Z144"/>
  <c r="T2180" i="23"/>
  <c r="AB991"/>
  <c r="M991" i="10"/>
  <c r="AB991" s="1"/>
  <c r="T1852" i="23"/>
  <c r="T130" i="10"/>
  <c r="Z677"/>
  <c r="T89" i="23"/>
  <c r="AB868"/>
  <c r="M868" i="10"/>
  <c r="AB868" s="1"/>
  <c r="T1647" i="23"/>
  <c r="Z267" i="10"/>
  <c r="T2262" i="23"/>
  <c r="T868"/>
  <c r="T2426"/>
  <c r="T1524"/>
  <c r="T499"/>
  <c r="T2344"/>
  <c r="AE786"/>
  <c r="S786" i="10"/>
  <c r="AE786" s="1"/>
  <c r="Z800"/>
  <c r="T1483" i="23"/>
  <c r="T1032" i="10"/>
  <c r="T1975" i="23"/>
  <c r="Z1005" i="10"/>
  <c r="T786" i="23"/>
  <c r="AA991"/>
  <c r="K991" i="10"/>
  <c r="AA991" s="1"/>
  <c r="T1729" i="23"/>
  <c r="T171" i="10"/>
  <c r="Z472"/>
  <c r="T1811" i="23"/>
  <c r="T212" i="10"/>
  <c r="T2139" i="23"/>
  <c r="E89" i="10"/>
  <c r="X89" s="1"/>
  <c r="E786"/>
  <c r="X786" s="1"/>
  <c r="S991"/>
  <c r="AE991" s="1"/>
  <c r="AB294" i="23"/>
  <c r="M294" i="10"/>
  <c r="AB294" s="1"/>
  <c r="T1893" i="23"/>
  <c r="T1565"/>
  <c r="AB499"/>
  <c r="M499" i="10"/>
  <c r="AB499" s="1"/>
  <c r="Z1210"/>
  <c r="T1442" i="23"/>
  <c r="X60" i="22" l="1"/>
  <c r="AO60" s="1"/>
  <c r="AS60" s="1"/>
  <c r="W39" i="17"/>
  <c r="X56" i="22"/>
  <c r="X27"/>
  <c r="X20"/>
  <c r="X11"/>
  <c r="X55"/>
  <c r="X63"/>
  <c r="X54"/>
  <c r="X28" i="17"/>
  <c r="U2221" i="23"/>
  <c r="X42" i="22"/>
  <c r="X28"/>
  <c r="X12"/>
  <c r="X19"/>
  <c r="X29"/>
  <c r="X51"/>
  <c r="U1852" i="23" s="1"/>
  <c r="X45" i="22"/>
  <c r="X24"/>
  <c r="U745" i="23" s="1"/>
  <c r="X16" i="22"/>
  <c r="X8"/>
  <c r="U89" i="23" s="1"/>
  <c r="X23" i="22"/>
  <c r="X15"/>
  <c r="U376" i="23" s="1"/>
  <c r="X7" i="22"/>
  <c r="X40"/>
  <c r="X47"/>
  <c r="X46"/>
  <c r="X21" i="17"/>
  <c r="T7" i="10"/>
  <c r="X12" i="17"/>
  <c r="X20"/>
  <c r="U581" i="10" s="1"/>
  <c r="X27" i="17"/>
  <c r="X13"/>
  <c r="X8"/>
  <c r="X17"/>
  <c r="AO17" s="1"/>
  <c r="X9"/>
  <c r="X24"/>
  <c r="U745" i="10" s="1"/>
  <c r="X16" i="17"/>
  <c r="X25"/>
  <c r="X34"/>
  <c r="X49" i="22"/>
  <c r="AO49" s="1"/>
  <c r="AS49" s="1"/>
  <c r="X44"/>
  <c r="X39"/>
  <c r="BR39" s="1"/>
  <c r="X59"/>
  <c r="X26"/>
  <c r="U827" i="23" s="1"/>
  <c r="X22" i="22"/>
  <c r="X18"/>
  <c r="X14"/>
  <c r="X10"/>
  <c r="X6"/>
  <c r="X25"/>
  <c r="X21"/>
  <c r="X17"/>
  <c r="U458" i="23" s="1"/>
  <c r="X13" i="22"/>
  <c r="X9"/>
  <c r="X37"/>
  <c r="X48"/>
  <c r="U1729" i="23" s="1"/>
  <c r="X52" i="22"/>
  <c r="X38"/>
  <c r="X53"/>
  <c r="X58"/>
  <c r="BR58" s="1"/>
  <c r="X50"/>
  <c r="X41"/>
  <c r="AN41" s="1"/>
  <c r="X61"/>
  <c r="X36"/>
  <c r="U1237" i="23" s="1"/>
  <c r="X62" i="22"/>
  <c r="X30"/>
  <c r="X64"/>
  <c r="X65"/>
  <c r="AN65" s="1"/>
  <c r="X773" i="23"/>
  <c r="T777" s="1"/>
  <c r="X732" i="10"/>
  <c r="T736" s="1"/>
  <c r="X35" i="22"/>
  <c r="X32" i="17"/>
  <c r="U1073" i="10" s="1"/>
  <c r="X30" i="17"/>
  <c r="X34" i="22"/>
  <c r="X31"/>
  <c r="X33"/>
  <c r="X35" i="17"/>
  <c r="AO35" s="1"/>
  <c r="X33"/>
  <c r="X31"/>
  <c r="AN31" s="1"/>
  <c r="X43" i="22"/>
  <c r="X57"/>
  <c r="X6" i="17"/>
  <c r="BR6" s="1"/>
  <c r="X19"/>
  <c r="BR19" s="1"/>
  <c r="X15"/>
  <c r="X11"/>
  <c r="X7"/>
  <c r="BR7" s="1"/>
  <c r="X26"/>
  <c r="BR26" s="1"/>
  <c r="X22"/>
  <c r="U663" i="10" s="1"/>
  <c r="X18" i="17"/>
  <c r="X14"/>
  <c r="X10"/>
  <c r="X29"/>
  <c r="X23"/>
  <c r="U704" i="10" s="1"/>
  <c r="X32" i="22"/>
  <c r="U1073" i="23" s="1"/>
  <c r="T1073"/>
  <c r="W40" i="17"/>
  <c r="W36"/>
  <c r="W38"/>
  <c r="W37"/>
  <c r="W70" i="22"/>
  <c r="W66"/>
  <c r="W68"/>
  <c r="W67"/>
  <c r="T376" i="10"/>
  <c r="U1565" i="23"/>
  <c r="AN43" i="22"/>
  <c r="AN50"/>
  <c r="AO54"/>
  <c r="AS54" s="1"/>
  <c r="AN42"/>
  <c r="BR46"/>
  <c r="T7" i="23"/>
  <c r="A69" i="21"/>
  <c r="A11" i="18"/>
  <c r="A19" i="21"/>
  <c r="A20" i="19"/>
  <c r="A20" i="25" s="1"/>
  <c r="A99" i="20"/>
  <c r="A19"/>
  <c r="B171" i="23"/>
  <c r="A10" i="17"/>
  <c r="AU10" s="1"/>
  <c r="B171" i="10"/>
  <c r="A10" i="22"/>
  <c r="AU10" s="1"/>
  <c r="AQ60"/>
  <c r="T704" i="10"/>
  <c r="T540"/>
  <c r="T745"/>
  <c r="BR34" i="17"/>
  <c r="U950" i="23"/>
  <c r="AO28" i="17"/>
  <c r="BR9"/>
  <c r="U704" i="23"/>
  <c r="AO12" i="17"/>
  <c r="AP12" s="1"/>
  <c r="AN15"/>
  <c r="U212" i="10"/>
  <c r="U417" i="23"/>
  <c r="U335"/>
  <c r="U253"/>
  <c r="U212"/>
  <c r="U48"/>
  <c r="T950" i="10"/>
  <c r="T622"/>
  <c r="T335"/>
  <c r="T499"/>
  <c r="U1893" i="23"/>
  <c r="BR52" i="22"/>
  <c r="AO52"/>
  <c r="AS52" s="1"/>
  <c r="AN52"/>
  <c r="T294" i="10"/>
  <c r="BR41" i="22"/>
  <c r="T786" i="10"/>
  <c r="T89"/>
  <c r="U2344" i="23"/>
  <c r="AO63" i="22"/>
  <c r="AS63" s="1"/>
  <c r="BR63"/>
  <c r="AN63"/>
  <c r="U2262" i="23"/>
  <c r="AO61" i="22"/>
  <c r="AS61" s="1"/>
  <c r="AN61"/>
  <c r="BR61"/>
  <c r="T991" i="10"/>
  <c r="BR43" i="22"/>
  <c r="T868" i="10"/>
  <c r="U1811" i="23"/>
  <c r="U2180"/>
  <c r="AN59" i="22"/>
  <c r="BR59"/>
  <c r="AO59"/>
  <c r="AS59" s="1"/>
  <c r="AP60" l="1"/>
  <c r="AO58"/>
  <c r="AS58" s="1"/>
  <c r="AO65"/>
  <c r="AS65" s="1"/>
  <c r="AR60"/>
  <c r="BR60"/>
  <c r="AN60"/>
  <c r="U2139" i="23"/>
  <c r="U1442"/>
  <c r="U2426"/>
  <c r="AN58" i="22"/>
  <c r="AO41"/>
  <c r="AS41" s="1"/>
  <c r="BR65"/>
  <c r="AN64"/>
  <c r="BR64"/>
  <c r="AO64"/>
  <c r="U2385" i="23"/>
  <c r="BR62" i="22"/>
  <c r="U2303" i="23"/>
  <c r="AN62" i="22"/>
  <c r="AO62"/>
  <c r="X814" i="23"/>
  <c r="T818" s="1"/>
  <c r="X773" i="10"/>
  <c r="T777" s="1"/>
  <c r="U2098" i="23"/>
  <c r="AO57" i="22"/>
  <c r="AN57"/>
  <c r="BR57"/>
  <c r="BR48"/>
  <c r="U1360" i="23"/>
  <c r="AO13" i="22"/>
  <c r="AP13" s="1"/>
  <c r="U294" i="23"/>
  <c r="AN20" i="22"/>
  <c r="U581" i="23"/>
  <c r="AO25" i="22"/>
  <c r="AR25" s="1"/>
  <c r="U786" i="23"/>
  <c r="AO22" i="22"/>
  <c r="AS22" s="1"/>
  <c r="U663" i="23"/>
  <c r="AO34" i="22"/>
  <c r="U1155" i="23"/>
  <c r="BR9" i="22"/>
  <c r="U130" i="23"/>
  <c r="AN18" i="22"/>
  <c r="U499" i="23"/>
  <c r="BR21" i="22"/>
  <c r="U622" i="23"/>
  <c r="AO10" i="22"/>
  <c r="AR10" s="1"/>
  <c r="U171" i="23"/>
  <c r="AO19" i="22"/>
  <c r="AQ19" s="1"/>
  <c r="U540" i="23"/>
  <c r="BR27" i="22"/>
  <c r="U868" i="23"/>
  <c r="AO28" i="22"/>
  <c r="AQ28" s="1"/>
  <c r="U909" i="23"/>
  <c r="AN30" i="22"/>
  <c r="U991" i="23"/>
  <c r="BR35" i="22"/>
  <c r="U1196" i="23"/>
  <c r="AO31" i="22"/>
  <c r="U1032" i="23"/>
  <c r="AN33" i="22"/>
  <c r="U1114" i="23"/>
  <c r="U1975"/>
  <c r="BR44" i="22"/>
  <c r="AO51"/>
  <c r="U1647" i="23"/>
  <c r="U1524"/>
  <c r="AN44" i="22"/>
  <c r="U1196" i="10"/>
  <c r="BR51" i="22"/>
  <c r="AN46"/>
  <c r="AO43"/>
  <c r="AN54"/>
  <c r="AO44"/>
  <c r="AN55"/>
  <c r="BR55"/>
  <c r="U2016" i="23"/>
  <c r="AO55" i="22"/>
  <c r="AS55" s="1"/>
  <c r="U1770" i="23"/>
  <c r="U1483"/>
  <c r="BR49" i="22"/>
  <c r="BR42"/>
  <c r="BR50"/>
  <c r="AO48"/>
  <c r="AN39"/>
  <c r="AN49"/>
  <c r="AO42"/>
  <c r="AO50"/>
  <c r="AN48"/>
  <c r="AO39"/>
  <c r="AN35" i="17"/>
  <c r="BR35"/>
  <c r="AN51" i="22"/>
  <c r="AO46"/>
  <c r="BR54"/>
  <c r="BR40"/>
  <c r="AN40"/>
  <c r="U1401" i="23"/>
  <c r="AO40" i="22"/>
  <c r="AS40" s="1"/>
  <c r="AO37"/>
  <c r="AS37" s="1"/>
  <c r="AN37"/>
  <c r="U1278" i="23"/>
  <c r="BR37" i="22"/>
  <c r="U1688" i="23"/>
  <c r="AN47" i="22"/>
  <c r="AO47"/>
  <c r="AS47" s="1"/>
  <c r="BR47"/>
  <c r="AN45"/>
  <c r="AO45"/>
  <c r="AS45" s="1"/>
  <c r="BR45"/>
  <c r="U1606" i="23"/>
  <c r="U1934"/>
  <c r="AN53" i="22"/>
  <c r="AO53"/>
  <c r="AS53" s="1"/>
  <c r="BR53"/>
  <c r="U1319" i="23"/>
  <c r="AO38" i="22"/>
  <c r="AS38" s="1"/>
  <c r="BR38"/>
  <c r="AN38"/>
  <c r="BR56"/>
  <c r="AO56"/>
  <c r="AS56" s="1"/>
  <c r="U2057" i="23"/>
  <c r="AN56" i="22"/>
  <c r="A20" i="21"/>
  <c r="A12" i="18"/>
  <c r="A70" i="21"/>
  <c r="A21" i="19"/>
  <c r="A21" i="25" s="1"/>
  <c r="A20" i="20"/>
  <c r="A100"/>
  <c r="A11" i="22"/>
  <c r="AU11" s="1"/>
  <c r="B212" i="23"/>
  <c r="A11" i="17"/>
  <c r="AU11" s="1"/>
  <c r="B212" i="10"/>
  <c r="AR59" i="22"/>
  <c r="AP59"/>
  <c r="AQ59"/>
  <c r="AQ42"/>
  <c r="AQ54"/>
  <c r="AR54"/>
  <c r="AP54"/>
  <c r="AR58"/>
  <c r="AQ52"/>
  <c r="AR52"/>
  <c r="AP52"/>
  <c r="AR49"/>
  <c r="AP49"/>
  <c r="AQ49"/>
  <c r="AR61"/>
  <c r="AP61"/>
  <c r="AQ61"/>
  <c r="AR63"/>
  <c r="AP63"/>
  <c r="AQ63"/>
  <c r="AR65"/>
  <c r="AQ65"/>
  <c r="BR33" i="17"/>
  <c r="AN33"/>
  <c r="AO32"/>
  <c r="AQ32" s="1"/>
  <c r="U1114" i="10"/>
  <c r="BR36" i="22"/>
  <c r="AN36"/>
  <c r="AO33" i="17"/>
  <c r="AP33" s="1"/>
  <c r="AO34"/>
  <c r="AS34" s="1"/>
  <c r="AN32"/>
  <c r="BR33" i="22"/>
  <c r="AN34" i="17"/>
  <c r="AO33" i="22"/>
  <c r="AO36"/>
  <c r="AS36" s="1"/>
  <c r="BR31" i="17"/>
  <c r="AO35" i="22"/>
  <c r="AS35" s="1"/>
  <c r="AN35"/>
  <c r="AO31" i="17"/>
  <c r="AS31" s="1"/>
  <c r="BR31" i="22"/>
  <c r="BR32" i="17"/>
  <c r="U1155" i="10"/>
  <c r="U1032"/>
  <c r="AN31" i="22"/>
  <c r="AN32"/>
  <c r="AO32"/>
  <c r="AS32" s="1"/>
  <c r="BR32"/>
  <c r="AN34"/>
  <c r="BR34"/>
  <c r="AP34"/>
  <c r="U130" i="10"/>
  <c r="AN9" i="17"/>
  <c r="AO9"/>
  <c r="AS9" s="1"/>
  <c r="U827" i="10"/>
  <c r="AO26" i="17"/>
  <c r="AS26" s="1"/>
  <c r="BR30" i="22"/>
  <c r="AO30"/>
  <c r="AO27"/>
  <c r="AQ27" s="1"/>
  <c r="AN26" i="17"/>
  <c r="AQ31" i="22"/>
  <c r="BR28"/>
  <c r="AN28"/>
  <c r="AO22" i="17"/>
  <c r="AQ22" s="1"/>
  <c r="BR28"/>
  <c r="U909" i="10"/>
  <c r="BR29" i="22"/>
  <c r="AO29"/>
  <c r="AN29"/>
  <c r="AN28" i="17"/>
  <c r="AN22"/>
  <c r="BR22"/>
  <c r="BR22" i="22"/>
  <c r="AN22"/>
  <c r="AN27"/>
  <c r="BR20"/>
  <c r="AN25"/>
  <c r="BR25"/>
  <c r="AN19"/>
  <c r="AN6" i="17"/>
  <c r="BR19" i="22"/>
  <c r="AN26"/>
  <c r="AO26"/>
  <c r="BR26"/>
  <c r="BR10"/>
  <c r="BR23" i="17"/>
  <c r="AN10" i="22"/>
  <c r="AO21"/>
  <c r="AS21" s="1"/>
  <c r="AO23" i="17"/>
  <c r="AQ23" s="1"/>
  <c r="AN23"/>
  <c r="AN21" i="22"/>
  <c r="AO20"/>
  <c r="AR20" s="1"/>
  <c r="AO24"/>
  <c r="BR24"/>
  <c r="AN24"/>
  <c r="AO20" i="17"/>
  <c r="AR20" s="1"/>
  <c r="AN23" i="22"/>
  <c r="BR23"/>
  <c r="AO23"/>
  <c r="AN20" i="17"/>
  <c r="BR20"/>
  <c r="U417" i="10"/>
  <c r="U7"/>
  <c r="AS12" i="17"/>
  <c r="AN17"/>
  <c r="U540" i="10"/>
  <c r="U458"/>
  <c r="U253"/>
  <c r="AQ12" i="17"/>
  <c r="AN19"/>
  <c r="AO19"/>
  <c r="AQ19" s="1"/>
  <c r="BR17"/>
  <c r="BR12"/>
  <c r="AR12"/>
  <c r="AO11"/>
  <c r="AR11" s="1"/>
  <c r="AO6"/>
  <c r="AS6" s="1"/>
  <c r="AN11"/>
  <c r="AO15"/>
  <c r="AR15" s="1"/>
  <c r="BR16"/>
  <c r="AN12"/>
  <c r="AO16"/>
  <c r="AS16" s="1"/>
  <c r="BR15"/>
  <c r="AN16"/>
  <c r="U376" i="10"/>
  <c r="AO18" i="22"/>
  <c r="AQ18" s="1"/>
  <c r="BR18"/>
  <c r="BR11" i="17"/>
  <c r="AO16" i="22"/>
  <c r="AN16"/>
  <c r="BR16"/>
  <c r="AO17"/>
  <c r="AN17"/>
  <c r="BR17"/>
  <c r="BR13"/>
  <c r="AN13"/>
  <c r="BR14"/>
  <c r="AO14"/>
  <c r="AN14"/>
  <c r="AN9"/>
  <c r="AN15"/>
  <c r="BR15"/>
  <c r="AO15"/>
  <c r="AN24" i="17"/>
  <c r="AO10"/>
  <c r="AR10" s="1"/>
  <c r="BR10"/>
  <c r="U171" i="10"/>
  <c r="AN10" i="17"/>
  <c r="AO9" i="22"/>
  <c r="AR9" s="1"/>
  <c r="BR11"/>
  <c r="AN11"/>
  <c r="AO11"/>
  <c r="AO12"/>
  <c r="BR12"/>
  <c r="AN12"/>
  <c r="AN7" i="17"/>
  <c r="AO7"/>
  <c r="AP7" s="1"/>
  <c r="U48" i="10"/>
  <c r="BR6" i="22"/>
  <c r="AN6"/>
  <c r="AO6"/>
  <c r="U7" i="23"/>
  <c r="AN7" i="22"/>
  <c r="AO7"/>
  <c r="BR7"/>
  <c r="AO24" i="17"/>
  <c r="AQ24" s="1"/>
  <c r="BR24"/>
  <c r="U950" i="10"/>
  <c r="AN29" i="17"/>
  <c r="BR29"/>
  <c r="AO29"/>
  <c r="AS28"/>
  <c r="AQ28"/>
  <c r="AP28"/>
  <c r="AR28"/>
  <c r="U622" i="10"/>
  <c r="AN21" i="17"/>
  <c r="BR21"/>
  <c r="AO21"/>
  <c r="BR14"/>
  <c r="U335" i="10"/>
  <c r="AN14" i="17"/>
  <c r="AO14"/>
  <c r="AR35"/>
  <c r="AS35"/>
  <c r="AQ35"/>
  <c r="AP35"/>
  <c r="AN27"/>
  <c r="AO27"/>
  <c r="U868" i="10"/>
  <c r="BR27" i="17"/>
  <c r="BR8" i="22"/>
  <c r="AO8"/>
  <c r="AN8"/>
  <c r="BR25" i="17"/>
  <c r="AN25"/>
  <c r="U786" i="10"/>
  <c r="AO25" i="17"/>
  <c r="AQ17"/>
  <c r="AS17"/>
  <c r="AP17"/>
  <c r="AR17"/>
  <c r="AN13"/>
  <c r="U294" i="10"/>
  <c r="BR13" i="17"/>
  <c r="AO13"/>
  <c r="BR8"/>
  <c r="AN8"/>
  <c r="U89" i="10"/>
  <c r="AO8" i="17"/>
  <c r="U991" i="10"/>
  <c r="AO30" i="17"/>
  <c r="AN30"/>
  <c r="BR30"/>
  <c r="U499" i="10"/>
  <c r="BR18" i="17"/>
  <c r="AN18"/>
  <c r="AO18"/>
  <c r="AS25" i="22" l="1"/>
  <c r="AR28"/>
  <c r="AR19"/>
  <c r="AP65"/>
  <c r="AP41"/>
  <c r="AP58"/>
  <c r="AQ58"/>
  <c r="AS13"/>
  <c r="AR22"/>
  <c r="AQ41"/>
  <c r="AR41"/>
  <c r="AS64"/>
  <c r="AQ64"/>
  <c r="AP64"/>
  <c r="AR64"/>
  <c r="AS62"/>
  <c r="AR62"/>
  <c r="AQ62"/>
  <c r="AP62"/>
  <c r="X855" i="23"/>
  <c r="T859" s="1"/>
  <c r="X814" i="10"/>
  <c r="T818" s="1"/>
  <c r="AS57" i="22"/>
  <c r="AP57"/>
  <c r="AR57"/>
  <c r="AQ57"/>
  <c r="AP33"/>
  <c r="AS33"/>
  <c r="AR42"/>
  <c r="AS42"/>
  <c r="AR51"/>
  <c r="AS51"/>
  <c r="AP31"/>
  <c r="AS31"/>
  <c r="AQ34"/>
  <c r="AS34"/>
  <c r="AR30"/>
  <c r="AS30"/>
  <c r="AQ46"/>
  <c r="AS46"/>
  <c r="AP39"/>
  <c r="AS39"/>
  <c r="AQ50"/>
  <c r="AS50"/>
  <c r="AR48"/>
  <c r="AS48"/>
  <c r="AQ44"/>
  <c r="AS44"/>
  <c r="AR43"/>
  <c r="AS43"/>
  <c r="AQ13"/>
  <c r="AQ25"/>
  <c r="AP28"/>
  <c r="AQ10"/>
  <c r="AQ22"/>
  <c r="AR31"/>
  <c r="AR13"/>
  <c r="AP25"/>
  <c r="AS28"/>
  <c r="AS10"/>
  <c r="AS19"/>
  <c r="AP10"/>
  <c r="AP19"/>
  <c r="AP22"/>
  <c r="AR34"/>
  <c r="AP51"/>
  <c r="AQ51"/>
  <c r="AR50"/>
  <c r="AR44"/>
  <c r="AP43"/>
  <c r="AP44"/>
  <c r="AQ43"/>
  <c r="AR39"/>
  <c r="AP48"/>
  <c r="AP55"/>
  <c r="AR55"/>
  <c r="AQ55"/>
  <c r="AQ39"/>
  <c r="AQ48"/>
  <c r="AP42"/>
  <c r="AP50"/>
  <c r="AR46"/>
  <c r="AP46"/>
  <c r="AR53"/>
  <c r="AQ53"/>
  <c r="AP53"/>
  <c r="AR47"/>
  <c r="AQ47"/>
  <c r="AP47"/>
  <c r="AR37"/>
  <c r="AQ37"/>
  <c r="AP37"/>
  <c r="AR56"/>
  <c r="AQ56"/>
  <c r="AP56"/>
  <c r="AR38"/>
  <c r="AQ38"/>
  <c r="AP38"/>
  <c r="AR45"/>
  <c r="AQ45"/>
  <c r="AP45"/>
  <c r="AR40"/>
  <c r="AQ40"/>
  <c r="AP40"/>
  <c r="A101" i="20"/>
  <c r="A21"/>
  <c r="A71" i="21"/>
  <c r="A22" i="19"/>
  <c r="A22" i="25" s="1"/>
  <c r="A13" i="18"/>
  <c r="A21" i="21"/>
  <c r="A12" i="22"/>
  <c r="AU12" s="1"/>
  <c r="B253" i="10"/>
  <c r="A12" i="17"/>
  <c r="AU12" s="1"/>
  <c r="B253" i="23"/>
  <c r="AQ36" i="22"/>
  <c r="AR36"/>
  <c r="AP36"/>
  <c r="AR35"/>
  <c r="AP35"/>
  <c r="AQ35"/>
  <c r="AP32" i="17"/>
  <c r="AR32"/>
  <c r="AS32"/>
  <c r="AR31"/>
  <c r="AR33"/>
  <c r="AR34"/>
  <c r="AQ34"/>
  <c r="AQ33"/>
  <c r="AS33"/>
  <c r="AP31"/>
  <c r="AP34"/>
  <c r="AQ33" i="22"/>
  <c r="AR33"/>
  <c r="AP9" i="17"/>
  <c r="AQ31"/>
  <c r="AP27" i="22"/>
  <c r="AQ32"/>
  <c r="AP32"/>
  <c r="AR32"/>
  <c r="AQ9" i="17"/>
  <c r="AR9"/>
  <c r="AP30" i="22"/>
  <c r="AQ26" i="17"/>
  <c r="AP26"/>
  <c r="AQ30" i="22"/>
  <c r="AR27"/>
  <c r="AR26" i="17"/>
  <c r="AP22"/>
  <c r="AS27" i="22"/>
  <c r="AR22" i="17"/>
  <c r="AS22"/>
  <c r="AQ20"/>
  <c r="AP21" i="22"/>
  <c r="AQ20"/>
  <c r="AR29"/>
  <c r="AQ29"/>
  <c r="AP29"/>
  <c r="AS29"/>
  <c r="AQ21"/>
  <c r="AP20" i="17"/>
  <c r="AS20" i="22"/>
  <c r="AS11" i="17"/>
  <c r="AP23"/>
  <c r="AS20"/>
  <c r="AR21" i="22"/>
  <c r="AS23" i="17"/>
  <c r="AP20" i="22"/>
  <c r="AP26"/>
  <c r="AQ26"/>
  <c r="AR26"/>
  <c r="AS26"/>
  <c r="AR23" i="17"/>
  <c r="AP11"/>
  <c r="AQ11"/>
  <c r="AQ24" i="22"/>
  <c r="AR24"/>
  <c r="AP24"/>
  <c r="AS24"/>
  <c r="AQ6" i="17"/>
  <c r="AS23" i="22"/>
  <c r="AR23"/>
  <c r="AP23"/>
  <c r="AQ23"/>
  <c r="AR6" i="17"/>
  <c r="AP18" i="22"/>
  <c r="AS15" i="17"/>
  <c r="AP19"/>
  <c r="AQ16"/>
  <c r="AR19"/>
  <c r="AS19"/>
  <c r="AP6"/>
  <c r="AP16"/>
  <c r="AP15"/>
  <c r="AR16"/>
  <c r="AQ15"/>
  <c r="AS18" i="22"/>
  <c r="AR18"/>
  <c r="AP17"/>
  <c r="AR17"/>
  <c r="AS17"/>
  <c r="AQ17"/>
  <c r="AS16"/>
  <c r="AP16"/>
  <c r="AQ16"/>
  <c r="AR16"/>
  <c r="AQ10" i="17"/>
  <c r="AS9" i="22"/>
  <c r="AP10" i="17"/>
  <c r="AQ9" i="22"/>
  <c r="AP15"/>
  <c r="AS15"/>
  <c r="AR15"/>
  <c r="AQ15"/>
  <c r="AS10" i="17"/>
  <c r="AR14" i="22"/>
  <c r="AQ14"/>
  <c r="AP14"/>
  <c r="AS14"/>
  <c r="AP9"/>
  <c r="AR7" i="17"/>
  <c r="AS7"/>
  <c r="AQ12" i="22"/>
  <c r="AP12"/>
  <c r="AR12"/>
  <c r="AS12"/>
  <c r="AR11"/>
  <c r="AS11"/>
  <c r="AQ11"/>
  <c r="AP11"/>
  <c r="AQ7" i="17"/>
  <c r="AR24"/>
  <c r="AS24"/>
  <c r="AP24"/>
  <c r="AQ7" i="22"/>
  <c r="AR7"/>
  <c r="AS7"/>
  <c r="AP7"/>
  <c r="AP6"/>
  <c r="AQ6"/>
  <c r="AS6"/>
  <c r="AR6"/>
  <c r="AS29" i="17"/>
  <c r="AQ29"/>
  <c r="AR29"/>
  <c r="AP29"/>
  <c r="AQ21"/>
  <c r="AR21"/>
  <c r="AP21"/>
  <c r="AS21"/>
  <c r="AR14"/>
  <c r="AS14"/>
  <c r="AP14"/>
  <c r="AQ14"/>
  <c r="AQ30"/>
  <c r="AS30"/>
  <c r="AP30"/>
  <c r="AR30"/>
  <c r="AQ25"/>
  <c r="AS25"/>
  <c r="AR25"/>
  <c r="AP25"/>
  <c r="AQ27"/>
  <c r="AS27"/>
  <c r="AP27"/>
  <c r="AR27"/>
  <c r="AQ13"/>
  <c r="AS13"/>
  <c r="AR13"/>
  <c r="AP13"/>
  <c r="AQ18"/>
  <c r="AS18"/>
  <c r="AR18"/>
  <c r="AP18"/>
  <c r="AP8"/>
  <c r="AS8"/>
  <c r="AQ8"/>
  <c r="AR8"/>
  <c r="AQ8" i="22"/>
  <c r="AS8"/>
  <c r="AR8"/>
  <c r="AP8"/>
  <c r="X896" i="23" l="1"/>
  <c r="T900" s="1"/>
  <c r="X855" i="10"/>
  <c r="T859" s="1"/>
  <c r="B294" i="23"/>
  <c r="B294" i="10"/>
  <c r="A13" i="17"/>
  <c r="AU13" s="1"/>
  <c r="A13" i="22"/>
  <c r="AU13" s="1"/>
  <c r="A72" i="21"/>
  <c r="A102" i="20"/>
  <c r="A22"/>
  <c r="A23" i="19"/>
  <c r="A23" i="25" s="1"/>
  <c r="A22" i="21"/>
  <c r="A14" i="18"/>
  <c r="X937" i="23" l="1"/>
  <c r="T941" s="1"/>
  <c r="X896" i="10"/>
  <c r="T900" s="1"/>
  <c r="B335"/>
  <c r="A14" i="17"/>
  <c r="AU14" s="1"/>
  <c r="B335" i="23"/>
  <c r="A14" i="22"/>
  <c r="AU14" s="1"/>
  <c r="A24" i="19"/>
  <c r="A24" i="25" s="1"/>
  <c r="A15" i="18"/>
  <c r="A23" i="20"/>
  <c r="A23" i="21"/>
  <c r="A73"/>
  <c r="A103" i="20"/>
  <c r="X978" i="23" l="1"/>
  <c r="T982" s="1"/>
  <c r="X937" i="10"/>
  <c r="T941" s="1"/>
  <c r="A104" i="20"/>
  <c r="A24"/>
  <c r="A74" i="21"/>
  <c r="A25" i="19"/>
  <c r="A25" i="25" s="1"/>
  <c r="A16" i="18"/>
  <c r="A24" i="21"/>
  <c r="A15" i="17"/>
  <c r="AU15" s="1"/>
  <c r="B376" i="10"/>
  <c r="A15" i="22"/>
  <c r="AU15" s="1"/>
  <c r="B376" i="23"/>
  <c r="X1019" l="1"/>
  <c r="T1023" s="1"/>
  <c r="X978" i="10"/>
  <c r="T982" s="1"/>
  <c r="A16" i="22"/>
  <c r="AU16" s="1"/>
  <c r="A16" i="17"/>
  <c r="AU16" s="1"/>
  <c r="B417" i="10"/>
  <c r="B417" i="23"/>
  <c r="A17" i="18"/>
  <c r="A75" i="21"/>
  <c r="A105" i="20"/>
  <c r="A25"/>
  <c r="A26" i="19"/>
  <c r="A26" i="25" s="1"/>
  <c r="A25" i="21"/>
  <c r="X1060" i="23" l="1"/>
  <c r="T1064" s="1"/>
  <c r="X1019" i="10"/>
  <c r="T1023" s="1"/>
  <c r="A18" i="18"/>
  <c r="A27" i="19"/>
  <c r="A27" i="25" s="1"/>
  <c r="A106" i="20"/>
  <c r="A26" i="21"/>
  <c r="A76"/>
  <c r="A26" i="20"/>
  <c r="A17" i="22"/>
  <c r="AU17" s="1"/>
  <c r="B458" i="10"/>
  <c r="A17" i="17"/>
  <c r="AU17" s="1"/>
  <c r="B458" i="23"/>
  <c r="X1101" l="1"/>
  <c r="T1105" s="1"/>
  <c r="X1060" i="10"/>
  <c r="T1064" s="1"/>
  <c r="A18" i="22"/>
  <c r="AU18" s="1"/>
  <c r="B499" i="10"/>
  <c r="A18" i="17"/>
  <c r="AU18" s="1"/>
  <c r="B499" i="23"/>
  <c r="A19" i="18"/>
  <c r="A28" i="19"/>
  <c r="A28" i="25" s="1"/>
  <c r="A27" i="20"/>
  <c r="A27" i="21"/>
  <c r="A107" i="20"/>
  <c r="A77" i="21"/>
  <c r="X1142" i="23" l="1"/>
  <c r="T1146" s="1"/>
  <c r="X1101" i="10"/>
  <c r="T1105" s="1"/>
  <c r="B540" i="23"/>
  <c r="B540" i="10"/>
  <c r="A19" i="17"/>
  <c r="AU19" s="1"/>
  <c r="A19" i="22"/>
  <c r="AU19" s="1"/>
  <c r="A108" i="20"/>
  <c r="A78" i="21"/>
  <c r="A20" i="18"/>
  <c r="A29" i="19"/>
  <c r="A29" i="25" s="1"/>
  <c r="A28" i="20"/>
  <c r="A28" i="21"/>
  <c r="X1183" i="23" l="1"/>
  <c r="T1187" s="1"/>
  <c r="X1142" i="10"/>
  <c r="T1146" s="1"/>
  <c r="A20" i="22"/>
  <c r="AU20" s="1"/>
  <c r="A20" i="17"/>
  <c r="AU20" s="1"/>
  <c r="B581" i="23"/>
  <c r="B581" i="10"/>
  <c r="A109" i="20"/>
  <c r="A29" i="21"/>
  <c r="A21" i="18"/>
  <c r="A29" i="20"/>
  <c r="A30" i="19"/>
  <c r="A30" i="25" s="1"/>
  <c r="A79" i="21"/>
  <c r="X1224" i="23" l="1"/>
  <c r="T1228" s="1"/>
  <c r="X1224" i="10"/>
  <c r="T1228" s="1"/>
  <c r="X1183"/>
  <c r="T1187" s="1"/>
  <c r="A30" i="20"/>
  <c r="A31" i="19"/>
  <c r="A31" i="25" s="1"/>
  <c r="A22" i="18"/>
  <c r="A110" i="20"/>
  <c r="A80" i="21"/>
  <c r="A30"/>
  <c r="A21" i="17"/>
  <c r="AU21" s="1"/>
  <c r="B622" i="10"/>
  <c r="B622" i="23"/>
  <c r="A21" i="22"/>
  <c r="AU21" s="1"/>
  <c r="X1265" i="23" l="1"/>
  <c r="T1269" s="1"/>
  <c r="A22" i="17"/>
  <c r="AU22" s="1"/>
  <c r="A22" i="22"/>
  <c r="AU22" s="1"/>
  <c r="B663" i="23"/>
  <c r="B663" i="10"/>
  <c r="A31" i="20"/>
  <c r="A81" i="21"/>
  <c r="A32" i="19"/>
  <c r="A32" i="25" s="1"/>
  <c r="A23" i="18"/>
  <c r="A31" i="21"/>
  <c r="A111" i="20"/>
  <c r="X1306" i="23" l="1"/>
  <c r="T1310" s="1"/>
  <c r="A112" i="20"/>
  <c r="A24" i="18"/>
  <c r="A32" i="21"/>
  <c r="A82"/>
  <c r="A32" i="20"/>
  <c r="A33" i="19"/>
  <c r="A33" i="25" s="1"/>
  <c r="A23" i="17"/>
  <c r="AU23" s="1"/>
  <c r="A23" i="22"/>
  <c r="AU23" s="1"/>
  <c r="B704" i="10"/>
  <c r="B704" i="23"/>
  <c r="X1347" l="1"/>
  <c r="T1351" s="1"/>
  <c r="A113" i="20"/>
  <c r="A34" i="19"/>
  <c r="A34" i="25" s="1"/>
  <c r="A25" i="18"/>
  <c r="A83" i="21"/>
  <c r="A33" i="20"/>
  <c r="A33" i="21"/>
  <c r="A24" i="17"/>
  <c r="AU24" s="1"/>
  <c r="A24" i="22"/>
  <c r="AU24" s="1"/>
  <c r="B745" i="23"/>
  <c r="B745" i="10"/>
  <c r="X1388" i="23" l="1"/>
  <c r="T1392" s="1"/>
  <c r="B786" i="10"/>
  <c r="A25" i="17"/>
  <c r="AU25" s="1"/>
  <c r="A25" i="22"/>
  <c r="AU25" s="1"/>
  <c r="B786" i="23"/>
  <c r="A26" i="18"/>
  <c r="A114" i="20"/>
  <c r="A34" i="21"/>
  <c r="A34" i="20"/>
  <c r="A35" i="19"/>
  <c r="A35" i="25" s="1"/>
  <c r="A84" i="21"/>
  <c r="X1429" i="23" l="1"/>
  <c r="T1433" s="1"/>
  <c r="A35" i="20"/>
  <c r="A36" i="19"/>
  <c r="A36" i="25" s="1"/>
  <c r="A85" i="21"/>
  <c r="A27" i="18"/>
  <c r="A35" i="21"/>
  <c r="A115" i="20"/>
  <c r="A26" i="22"/>
  <c r="AU26" s="1"/>
  <c r="B827" i="10"/>
  <c r="B827" i="23"/>
  <c r="A26" i="17"/>
  <c r="AU26" s="1"/>
  <c r="X1470" i="23" l="1"/>
  <c r="T1474" s="1"/>
  <c r="A27" i="22"/>
  <c r="AU27" s="1"/>
  <c r="B868" i="10"/>
  <c r="B868" i="23"/>
  <c r="A27" i="17"/>
  <c r="AU27" s="1"/>
  <c r="A116" i="20"/>
  <c r="A37" i="19"/>
  <c r="A37" i="25" s="1"/>
  <c r="A36" i="20"/>
  <c r="A86" i="21"/>
  <c r="A36"/>
  <c r="A28" i="18"/>
  <c r="X1511" i="23" l="1"/>
  <c r="T1515" s="1"/>
  <c r="A28" i="17"/>
  <c r="AU28" s="1"/>
  <c r="B909" i="10"/>
  <c r="A28" i="22"/>
  <c r="AU28" s="1"/>
  <c r="B909" i="23"/>
  <c r="A37" i="20"/>
  <c r="A87" i="21"/>
  <c r="A38" i="19"/>
  <c r="A38" i="25" s="1"/>
  <c r="A37" i="21"/>
  <c r="A117" i="20"/>
  <c r="A29" i="18"/>
  <c r="X1552" i="23" l="1"/>
  <c r="T1556" s="1"/>
  <c r="A30" i="18"/>
  <c r="A39" i="19"/>
  <c r="A39" i="25" s="1"/>
  <c r="A88" i="21"/>
  <c r="A38"/>
  <c r="A38" i="20"/>
  <c r="A118"/>
  <c r="B950" i="10"/>
  <c r="B950" i="23"/>
  <c r="A29" i="22"/>
  <c r="AU29" s="1"/>
  <c r="A29" i="17"/>
  <c r="AU29" s="1"/>
  <c r="X1593" i="23" l="1"/>
  <c r="T1597" s="1"/>
  <c r="A30" i="22"/>
  <c r="AU30" s="1"/>
  <c r="B991" i="10"/>
  <c r="A30" i="17"/>
  <c r="AU30" s="1"/>
  <c r="B991" i="23"/>
  <c r="A39" i="20"/>
  <c r="A39" i="21"/>
  <c r="A119" i="20"/>
  <c r="A40" i="19"/>
  <c r="A40" i="25" s="1"/>
  <c r="A89" i="21"/>
  <c r="A31" i="18"/>
  <c r="X1634" i="23" l="1"/>
  <c r="T1638" s="1"/>
  <c r="B1032" i="10"/>
  <c r="A31" i="17"/>
  <c r="AU31" s="1"/>
  <c r="B1032" i="23"/>
  <c r="A31" i="22"/>
  <c r="AU31" s="1"/>
  <c r="A120" i="20"/>
  <c r="A90" i="21"/>
  <c r="A32" i="18"/>
  <c r="A41" i="19"/>
  <c r="A41" i="25" s="1"/>
  <c r="A40" i="21"/>
  <c r="A40" i="20"/>
  <c r="X1675" i="23" l="1"/>
  <c r="T1679" s="1"/>
  <c r="B1073"/>
  <c r="A32" i="17"/>
  <c r="AU32" s="1"/>
  <c r="A32" i="22"/>
  <c r="AU32" s="1"/>
  <c r="B1073" i="10"/>
  <c r="A121" i="20"/>
  <c r="A33" i="18"/>
  <c r="A41" i="21"/>
  <c r="A41" i="20"/>
  <c r="A91" i="21"/>
  <c r="A42" i="19"/>
  <c r="A42" i="25" s="1"/>
  <c r="X1716" i="23" l="1"/>
  <c r="T1720" s="1"/>
  <c r="A34" i="18"/>
  <c r="A43" i="19"/>
  <c r="A43" i="25" s="1"/>
  <c r="A122" i="20"/>
  <c r="A42" i="21"/>
  <c r="A42" i="20"/>
  <c r="A92" i="21"/>
  <c r="A33" i="17"/>
  <c r="AU33" s="1"/>
  <c r="B1114" i="10"/>
  <c r="B1114" i="23"/>
  <c r="A33" i="22"/>
  <c r="AU33" s="1"/>
  <c r="X1757" i="23" l="1"/>
  <c r="T1761" s="1"/>
  <c r="A34" i="17"/>
  <c r="AU34" s="1"/>
  <c r="A34" i="22"/>
  <c r="AU34" s="1"/>
  <c r="B1155" i="23"/>
  <c r="B1155" i="10"/>
  <c r="A35" i="18"/>
  <c r="A44" i="19"/>
  <c r="A44" i="25" s="1"/>
  <c r="A43" i="20"/>
  <c r="A93" i="21"/>
  <c r="A123" i="20"/>
  <c r="A43" i="21"/>
  <c r="X1798" i="23" l="1"/>
  <c r="T1802" s="1"/>
  <c r="B1196"/>
  <c r="B1196" i="10"/>
  <c r="A35" i="17"/>
  <c r="A35" i="22"/>
  <c r="AU35" s="1"/>
  <c r="A44" i="20"/>
  <c r="A124"/>
  <c r="A36" i="18"/>
  <c r="A45" i="19"/>
  <c r="A45" i="25" s="1"/>
  <c r="X1839" i="23" l="1"/>
  <c r="T1843" s="1"/>
  <c r="B1237"/>
  <c r="A36" i="22"/>
  <c r="AU36" s="1"/>
  <c r="A45" i="20"/>
  <c r="A125"/>
  <c r="A37" i="18"/>
  <c r="A46" i="19"/>
  <c r="A46" i="25" s="1"/>
  <c r="X1880" i="23" l="1"/>
  <c r="T1884" s="1"/>
  <c r="B1278"/>
  <c r="A37" i="22"/>
  <c r="AU37" s="1"/>
  <c r="A126" i="20"/>
  <c r="A47" i="19"/>
  <c r="A47" i="25" s="1"/>
  <c r="A46" i="20"/>
  <c r="A38" i="18"/>
  <c r="X1921" i="23" l="1"/>
  <c r="T1925" s="1"/>
  <c r="B1319"/>
  <c r="A38" i="22"/>
  <c r="AU38" s="1"/>
  <c r="A127" i="20"/>
  <c r="A47"/>
  <c r="A48" i="19"/>
  <c r="A48" i="25" s="1"/>
  <c r="A39" i="18"/>
  <c r="X1962" i="23" l="1"/>
  <c r="T1966" s="1"/>
  <c r="B1360"/>
  <c r="A39" i="22"/>
  <c r="AU39" s="1"/>
  <c r="A40" i="18"/>
  <c r="A128" i="20"/>
  <c r="A49" i="19"/>
  <c r="A49" i="25" s="1"/>
  <c r="A48" i="20"/>
  <c r="X2003" i="23" l="1"/>
  <c r="T2007" s="1"/>
  <c r="A129" i="20"/>
  <c r="A50" i="19"/>
  <c r="A50" i="25" s="1"/>
  <c r="A49" i="20"/>
  <c r="A41" i="18"/>
  <c r="A40" i="22"/>
  <c r="AU40" s="1"/>
  <c r="B1401" i="23"/>
  <c r="X2044" l="1"/>
  <c r="T2048" s="1"/>
  <c r="B1442"/>
  <c r="A41" i="22"/>
  <c r="AU41" s="1"/>
  <c r="A50" i="20"/>
  <c r="A42" i="18"/>
  <c r="A51" i="19"/>
  <c r="A51" i="25" s="1"/>
  <c r="A130" i="20"/>
  <c r="X2085" i="23" l="1"/>
  <c r="T2089" s="1"/>
  <c r="A131" i="20"/>
  <c r="A51"/>
  <c r="A43" i="18"/>
  <c r="A52" i="19"/>
  <c r="A52" i="25" s="1"/>
  <c r="B1483" i="23"/>
  <c r="A42" i="22"/>
  <c r="AU42" s="1"/>
  <c r="X2126" i="23" l="1"/>
  <c r="T2130" s="1"/>
  <c r="B1524"/>
  <c r="A43" i="22"/>
  <c r="AU43" s="1"/>
  <c r="A52" i="20"/>
  <c r="A53" i="19"/>
  <c r="A53" i="25" s="1"/>
  <c r="A44" i="18"/>
  <c r="A132" i="20"/>
  <c r="X2167" i="23" l="1"/>
  <c r="T2171" s="1"/>
  <c r="B1565"/>
  <c r="A44" i="22"/>
  <c r="AU44" s="1"/>
  <c r="A53" i="20"/>
  <c r="A133"/>
  <c r="A45" i="18"/>
  <c r="A54" i="19"/>
  <c r="A54" i="25" s="1"/>
  <c r="X2208" i="23" l="1"/>
  <c r="T2212" s="1"/>
  <c r="B1606"/>
  <c r="A45" i="22"/>
  <c r="AU45" s="1"/>
  <c r="A54" i="20"/>
  <c r="A55" i="19"/>
  <c r="A55" i="25" s="1"/>
  <c r="A134" i="20"/>
  <c r="A46" i="18"/>
  <c r="X2249" i="23" l="1"/>
  <c r="T2253" s="1"/>
  <c r="B1647"/>
  <c r="A46" i="22"/>
  <c r="AU46" s="1"/>
  <c r="A135" i="20"/>
  <c r="A55"/>
  <c r="A47" i="18"/>
  <c r="A56" i="19"/>
  <c r="A56" i="25" s="1"/>
  <c r="X2290" i="23" l="1"/>
  <c r="T2294" s="1"/>
  <c r="B1688"/>
  <c r="A47" i="22"/>
  <c r="AU47" s="1"/>
  <c r="A56" i="20"/>
  <c r="A136"/>
  <c r="A48" i="18"/>
  <c r="A57" i="19"/>
  <c r="A57" i="25" s="1"/>
  <c r="X2331" i="23" l="1"/>
  <c r="T2335" s="1"/>
  <c r="B1729"/>
  <c r="A48" i="22"/>
  <c r="AU48" s="1"/>
  <c r="A57" i="20"/>
  <c r="A137"/>
  <c r="A49" i="18"/>
  <c r="A58" i="19"/>
  <c r="A58" i="25" s="1"/>
  <c r="X2372" i="23" l="1"/>
  <c r="T2376" s="1"/>
  <c r="B1770"/>
  <c r="A49" i="22"/>
  <c r="AU49" s="1"/>
  <c r="A138" i="20"/>
  <c r="A58"/>
  <c r="A59" i="19"/>
  <c r="A59" i="25" s="1"/>
  <c r="A50" i="18"/>
  <c r="X2413" i="23" l="1"/>
  <c r="T2417" s="1"/>
  <c r="A139" i="20"/>
  <c r="A59"/>
  <c r="A60" i="19"/>
  <c r="A60" i="25" s="1"/>
  <c r="A51" i="18"/>
  <c r="B1811" i="23"/>
  <c r="A50" i="22"/>
  <c r="AU50" s="1"/>
  <c r="X2454" i="23" l="1"/>
  <c r="T2458" s="1"/>
  <c r="AN154" i="20"/>
  <c r="AN156"/>
  <c r="AN157"/>
  <c r="AN158"/>
  <c r="AN159"/>
  <c r="AN155"/>
  <c r="A60"/>
  <c r="A140"/>
  <c r="A52" i="18"/>
  <c r="A61" i="19"/>
  <c r="A61" i="25" s="1"/>
  <c r="B1852" i="23"/>
  <c r="A51" i="22"/>
  <c r="AU51" s="1"/>
  <c r="B1893" i="23" l="1"/>
  <c r="A52" i="22"/>
  <c r="AU52" s="1"/>
  <c r="A61" i="20"/>
  <c r="A53" i="18"/>
  <c r="A62" i="19"/>
  <c r="A62" i="25" s="1"/>
  <c r="A141" i="20"/>
  <c r="A62" l="1"/>
  <c r="A142"/>
  <c r="A54" i="18"/>
  <c r="A63" i="19"/>
  <c r="A63" i="25" s="1"/>
  <c r="B1934" i="23"/>
  <c r="A53" i="22"/>
  <c r="AU53" s="1"/>
  <c r="B1975" i="23" l="1"/>
  <c r="A54" i="22"/>
  <c r="AU54" s="1"/>
  <c r="A143" i="20"/>
  <c r="A63"/>
  <c r="A55" i="18"/>
  <c r="A64" i="19"/>
  <c r="A64" i="25" s="1"/>
  <c r="B2016" i="23" l="1"/>
  <c r="A55" i="22"/>
  <c r="AU55" s="1"/>
  <c r="A64" i="20"/>
  <c r="A65" i="19"/>
  <c r="A65" i="25" s="1"/>
  <c r="A56" i="18"/>
  <c r="A144" i="20"/>
  <c r="B2057" i="23" l="1"/>
  <c r="A56" i="22"/>
  <c r="AU56" s="1"/>
  <c r="A65" i="20"/>
  <c r="A57" i="18"/>
  <c r="A66" i="19"/>
  <c r="A66" i="25" s="1"/>
  <c r="A145" i="20"/>
  <c r="AU35" i="17"/>
  <c r="A66" i="20" l="1"/>
  <c r="A146"/>
  <c r="A58" i="18"/>
  <c r="A67" i="19"/>
  <c r="A67" i="25" s="1"/>
  <c r="B2098" i="23"/>
  <c r="A57" i="22"/>
  <c r="AU57" s="1"/>
  <c r="B2139" i="23" l="1"/>
  <c r="A58" i="22"/>
  <c r="AU58" s="1"/>
  <c r="A147" i="20"/>
  <c r="A68" i="19"/>
  <c r="A68" i="25" s="1"/>
  <c r="A59" i="18"/>
  <c r="A67" i="20"/>
  <c r="B2180" i="23" l="1"/>
  <c r="A59" i="22"/>
  <c r="AU59" s="1"/>
  <c r="A68" i="20"/>
  <c r="A148"/>
  <c r="A60" i="18"/>
  <c r="A69" i="19"/>
  <c r="A69" i="25" s="1"/>
  <c r="B2221" i="23" l="1"/>
  <c r="A60" i="22"/>
  <c r="AU60" s="1"/>
  <c r="A69" i="20"/>
  <c r="A149"/>
  <c r="A70" i="19"/>
  <c r="A70" i="25" s="1"/>
  <c r="A61" i="18"/>
  <c r="A70" i="20" l="1"/>
  <c r="A71" i="19"/>
  <c r="A71" i="25" s="1"/>
  <c r="A62" i="18"/>
  <c r="A150" i="20"/>
  <c r="B2262" i="23"/>
  <c r="A61" i="22"/>
  <c r="AU61" s="1"/>
  <c r="B2303" i="23" l="1"/>
  <c r="A62" i="22"/>
  <c r="AU62" s="1"/>
  <c r="A151" i="20"/>
  <c r="A71"/>
  <c r="A63" i="18"/>
  <c r="A72" i="19"/>
  <c r="A72" i="25" s="1"/>
  <c r="B2344" i="23" l="1"/>
  <c r="A63" i="22"/>
  <c r="AU63" s="1"/>
  <c r="A72" i="20"/>
  <c r="A152"/>
  <c r="A73" i="19"/>
  <c r="A73" i="25" s="1"/>
  <c r="A64" i="18"/>
  <c r="A65" l="1"/>
  <c r="A153" i="20"/>
  <c r="A73"/>
  <c r="B2385" i="23"/>
  <c r="A64" i="22"/>
  <c r="AU64" s="1"/>
  <c r="B2426" i="23" l="1"/>
  <c r="A65" i="22"/>
  <c r="AU65" s="1"/>
  <c r="AN97" i="21"/>
  <c r="AN96"/>
  <c r="AN98"/>
  <c r="AN95"/>
  <c r="AN94"/>
  <c r="AN99"/>
  <c r="X76" i="10"/>
  <c r="T80" s="1"/>
</calcChain>
</file>

<file path=xl/sharedStrings.xml><?xml version="1.0" encoding="utf-8"?>
<sst xmlns="http://schemas.openxmlformats.org/spreadsheetml/2006/main" count="6678" uniqueCount="317">
  <si>
    <t>氏名</t>
    <rPh sb="0" eb="2">
      <t>シメイ</t>
    </rPh>
    <phoneticPr fontId="6"/>
  </si>
  <si>
    <t>総得点</t>
    <rPh sb="0" eb="3">
      <t>ソウトクテン</t>
    </rPh>
    <phoneticPr fontId="6"/>
  </si>
  <si>
    <t>順位</t>
    <rPh sb="0" eb="2">
      <t>ジュンイ</t>
    </rPh>
    <phoneticPr fontId="6"/>
  </si>
  <si>
    <t>記録</t>
    <rPh sb="0" eb="2">
      <t>キロク</t>
    </rPh>
    <phoneticPr fontId="6"/>
  </si>
  <si>
    <t>得点</t>
    <rPh sb="0" eb="2">
      <t>トクテン</t>
    </rPh>
    <phoneticPr fontId="6"/>
  </si>
  <si>
    <t>日付</t>
    <rPh sb="0" eb="2">
      <t>ヒヅケ</t>
    </rPh>
    <phoneticPr fontId="4"/>
  </si>
  <si>
    <t>no.</t>
    <phoneticPr fontId="6"/>
  </si>
  <si>
    <t>pts</t>
    <phoneticPr fontId="6"/>
  </si>
  <si>
    <t>All pts</t>
    <phoneticPr fontId="6"/>
  </si>
  <si>
    <t>Rank</t>
    <phoneticPr fontId="6"/>
  </si>
  <si>
    <t>氏名</t>
    <rPh sb="0" eb="2">
      <t>シメイ</t>
    </rPh>
    <phoneticPr fontId="4"/>
  </si>
  <si>
    <t>身長</t>
    <rPh sb="0" eb="2">
      <t>シンチョウ</t>
    </rPh>
    <phoneticPr fontId="4"/>
  </si>
  <si>
    <t>ｃｍ</t>
    <phoneticPr fontId="4"/>
  </si>
  <si>
    <t>体重</t>
    <rPh sb="0" eb="2">
      <t>タイジュウ</t>
    </rPh>
    <phoneticPr fontId="4"/>
  </si>
  <si>
    <t>ｋｇ</t>
    <phoneticPr fontId="4"/>
  </si>
  <si>
    <t>ポジション</t>
    <phoneticPr fontId="4"/>
  </si>
  <si>
    <t>20m</t>
    <phoneticPr fontId="4"/>
  </si>
  <si>
    <t>PAT</t>
    <phoneticPr fontId="4"/>
  </si>
  <si>
    <t>※</t>
    <phoneticPr fontId="4"/>
  </si>
  <si>
    <t>２０ｍ</t>
  </si>
  <si>
    <t>ＰｒｏＡｇｉｌｉｔｙＴｅｓｔ</t>
  </si>
  <si>
    <t>体脂肪率</t>
    <rPh sb="0" eb="4">
      <t>タイシボウリツ</t>
    </rPh>
    <phoneticPr fontId="4"/>
  </si>
  <si>
    <t>除脂肪体重</t>
    <rPh sb="0" eb="1">
      <t>ジョ</t>
    </rPh>
    <rPh sb="1" eb="3">
      <t>シボウ</t>
    </rPh>
    <rPh sb="3" eb="5">
      <t>タイジュウ</t>
    </rPh>
    <phoneticPr fontId="4"/>
  </si>
  <si>
    <t>種目／得点</t>
    <rPh sb="0" eb="2">
      <t>シュモク</t>
    </rPh>
    <rPh sb="3" eb="5">
      <t>トクテン</t>
    </rPh>
    <phoneticPr fontId="4"/>
  </si>
  <si>
    <t>垂直跳び</t>
    <rPh sb="0" eb="2">
      <t>スイチョク</t>
    </rPh>
    <rPh sb="2" eb="3">
      <t>ト</t>
    </rPh>
    <phoneticPr fontId="4"/>
  </si>
  <si>
    <t>両脚３回跳び</t>
    <rPh sb="0" eb="2">
      <t>リョウアシ</t>
    </rPh>
    <rPh sb="3" eb="4">
      <t>カイ</t>
    </rPh>
    <rPh sb="4" eb="5">
      <t>ト</t>
    </rPh>
    <phoneticPr fontId="4"/>
  </si>
  <si>
    <t>垂直跳び</t>
    <rPh sb="0" eb="2">
      <t>スイチョク</t>
    </rPh>
    <rPh sb="2" eb="3">
      <t>ト</t>
    </rPh>
    <phoneticPr fontId="6"/>
  </si>
  <si>
    <t>３０秒シットアップ</t>
    <rPh sb="2" eb="3">
      <t>ビョウ</t>
    </rPh>
    <phoneticPr fontId="6"/>
  </si>
  <si>
    <t>２０ｍ</t>
    <phoneticPr fontId="6"/>
  </si>
  <si>
    <t>Yo-YoTest</t>
    <phoneticPr fontId="6"/>
  </si>
  <si>
    <t>no.</t>
    <phoneticPr fontId="4"/>
  </si>
  <si>
    <t>総得点</t>
    <rPh sb="0" eb="3">
      <t>ソウトクテン</t>
    </rPh>
    <phoneticPr fontId="4"/>
  </si>
  <si>
    <t>順位</t>
    <rPh sb="0" eb="2">
      <t>ジュンイ</t>
    </rPh>
    <phoneticPr fontId="4"/>
  </si>
  <si>
    <t>記録</t>
    <rPh sb="0" eb="2">
      <t>キロク</t>
    </rPh>
    <phoneticPr fontId="4"/>
  </si>
  <si>
    <t>得点</t>
    <rPh sb="0" eb="2">
      <t>トクテン</t>
    </rPh>
    <phoneticPr fontId="4"/>
  </si>
  <si>
    <t>pts</t>
    <phoneticPr fontId="4"/>
  </si>
  <si>
    <t>All pts</t>
    <phoneticPr fontId="4"/>
  </si>
  <si>
    <t>Rank</t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</si>
  <si>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</si>
  <si>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</si>
  <si>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</si>
  <si>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</si>
  <si>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</si>
  <si>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氏名</t>
    <phoneticPr fontId="22"/>
  </si>
  <si>
    <t>学年</t>
    <rPh sb="0" eb="2">
      <t>ガクネン</t>
    </rPh>
    <phoneticPr fontId="22"/>
  </si>
  <si>
    <t>２０ｍ</t>
    <phoneticPr fontId="4"/>
  </si>
  <si>
    <t>ＰｒｏＡｇｉｌｉｔｙＴｅｓｔ</t>
    <phoneticPr fontId="4"/>
  </si>
  <si>
    <t>オーバーヘッドスロー</t>
    <phoneticPr fontId="4"/>
  </si>
  <si>
    <t>３０秒シットアップ</t>
    <phoneticPr fontId="4"/>
  </si>
  <si>
    <t>身長</t>
    <rPh sb="0" eb="2">
      <t>シンチョウ</t>
    </rPh>
    <phoneticPr fontId="22"/>
  </si>
  <si>
    <t>最高点</t>
    <rPh sb="0" eb="3">
      <t>サイコウテン</t>
    </rPh>
    <phoneticPr fontId="4"/>
  </si>
  <si>
    <t>最低点</t>
    <rPh sb="0" eb="2">
      <t>サイテイ</t>
    </rPh>
    <rPh sb="2" eb="3">
      <t>テン</t>
    </rPh>
    <phoneticPr fontId="4"/>
  </si>
  <si>
    <t>中央値</t>
    <rPh sb="0" eb="2">
      <t>チュウオウ</t>
    </rPh>
    <rPh sb="2" eb="3">
      <t>チ</t>
    </rPh>
    <phoneticPr fontId="4"/>
  </si>
  <si>
    <t>ランニングジャンプ</t>
    <phoneticPr fontId="4"/>
  </si>
  <si>
    <t>オーバーヘッドスロー</t>
    <phoneticPr fontId="4"/>
  </si>
  <si>
    <t>Yo-YoTest</t>
    <phoneticPr fontId="4"/>
  </si>
  <si>
    <t>30秒シットアップ</t>
    <phoneticPr fontId="4"/>
  </si>
  <si>
    <t>Rank</t>
    <phoneticPr fontId="4"/>
  </si>
  <si>
    <t>総順位</t>
    <rPh sb="0" eb="1">
      <t>ソウ</t>
    </rPh>
    <rPh sb="1" eb="3">
      <t>ジュンイ</t>
    </rPh>
    <phoneticPr fontId="4"/>
  </si>
  <si>
    <t>生年月日</t>
    <rPh sb="0" eb="2">
      <t>セイネン</t>
    </rPh>
    <rPh sb="2" eb="4">
      <t>ガッピ</t>
    </rPh>
    <phoneticPr fontId="26"/>
  </si>
  <si>
    <t>利き腕</t>
    <rPh sb="0" eb="1">
      <t>キ</t>
    </rPh>
    <rPh sb="2" eb="3">
      <t>ウデ</t>
    </rPh>
    <phoneticPr fontId="26"/>
  </si>
  <si>
    <t>ポジション</t>
    <phoneticPr fontId="26"/>
  </si>
  <si>
    <t>都道府県名</t>
    <rPh sb="0" eb="4">
      <t>トドウフケン</t>
    </rPh>
    <rPh sb="4" eb="5">
      <t>メイ</t>
    </rPh>
    <phoneticPr fontId="26"/>
  </si>
  <si>
    <t>生年月日</t>
    <rPh sb="0" eb="2">
      <t>セイネン</t>
    </rPh>
    <rPh sb="2" eb="4">
      <t>ガッピ</t>
    </rPh>
    <phoneticPr fontId="22"/>
  </si>
  <si>
    <t>年齢</t>
    <rPh sb="0" eb="2">
      <t>ネンレイ</t>
    </rPh>
    <phoneticPr fontId="22"/>
  </si>
  <si>
    <t>都道府県名</t>
    <rPh sb="0" eb="4">
      <t>トドウフケン</t>
    </rPh>
    <rPh sb="4" eb="5">
      <t>メイ</t>
    </rPh>
    <phoneticPr fontId="22"/>
  </si>
  <si>
    <t>利き腕</t>
    <rPh sb="0" eb="1">
      <t>キ</t>
    </rPh>
    <rPh sb="2" eb="3">
      <t>ウデ</t>
    </rPh>
    <phoneticPr fontId="22"/>
  </si>
  <si>
    <t>ポジション</t>
    <phoneticPr fontId="22"/>
  </si>
  <si>
    <t>BMI</t>
    <phoneticPr fontId="22"/>
  </si>
  <si>
    <t>no.</t>
    <phoneticPr fontId="4"/>
  </si>
  <si>
    <t>氏名</t>
    <phoneticPr fontId="4"/>
  </si>
  <si>
    <t>学年</t>
    <rPh sb="0" eb="2">
      <t>ガクネン</t>
    </rPh>
    <phoneticPr fontId="4"/>
  </si>
  <si>
    <t>ＢＭＩ</t>
    <phoneticPr fontId="4"/>
  </si>
  <si>
    <t>各順位</t>
    <rPh sb="0" eb="1">
      <t>カク</t>
    </rPh>
    <rPh sb="1" eb="3">
      <t>ジュンイ</t>
    </rPh>
    <phoneticPr fontId="22"/>
  </si>
  <si>
    <t>Min</t>
    <phoneticPr fontId="22"/>
  </si>
  <si>
    <t>Ave</t>
    <phoneticPr fontId="22"/>
  </si>
  <si>
    <t>Max</t>
    <phoneticPr fontId="22"/>
  </si>
  <si>
    <t>Median</t>
    <phoneticPr fontId="22"/>
  </si>
  <si>
    <t>作成</t>
    <rPh sb="0" eb="2">
      <t>サクセイ</t>
    </rPh>
    <phoneticPr fontId="17"/>
  </si>
  <si>
    <t>２０ｍ</t>
    <phoneticPr fontId="6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</si>
  <si>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</si>
  <si>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</si>
  <si>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</si>
  <si>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</si>
  <si>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sec</t>
  </si>
  <si>
    <t>cm</t>
  </si>
  <si>
    <t>m</t>
  </si>
  <si>
    <t>測定場所</t>
    <phoneticPr fontId="27"/>
  </si>
  <si>
    <t>チームカテゴリー</t>
    <phoneticPr fontId="27"/>
  </si>
  <si>
    <t>フリガナ</t>
    <phoneticPr fontId="27"/>
  </si>
  <si>
    <t>性別</t>
    <rPh sb="0" eb="2">
      <t>セイベツ</t>
    </rPh>
    <phoneticPr fontId="27"/>
  </si>
  <si>
    <t>身長</t>
    <rPh sb="0" eb="2">
      <t>シンチョウ</t>
    </rPh>
    <phoneticPr fontId="27"/>
  </si>
  <si>
    <t>体重</t>
    <rPh sb="0" eb="2">
      <t>タイジュウ</t>
    </rPh>
    <phoneticPr fontId="27"/>
  </si>
  <si>
    <t>体脂肪率</t>
    <rPh sb="0" eb="1">
      <t>タイ</t>
    </rPh>
    <rPh sb="1" eb="3">
      <t>シボウ</t>
    </rPh>
    <rPh sb="3" eb="4">
      <t>リツ</t>
    </rPh>
    <phoneticPr fontId="27"/>
  </si>
  <si>
    <t>kg</t>
    <phoneticPr fontId="27"/>
  </si>
  <si>
    <t>cm</t>
    <phoneticPr fontId="27"/>
  </si>
  <si>
    <t>cm</t>
    <phoneticPr fontId="27"/>
  </si>
  <si>
    <t>%</t>
    <phoneticPr fontId="27"/>
  </si>
  <si>
    <t>BMI</t>
    <phoneticPr fontId="27"/>
  </si>
  <si>
    <t>形態</t>
    <rPh sb="0" eb="2">
      <t>ケイタイ</t>
    </rPh>
    <phoneticPr fontId="4"/>
  </si>
  <si>
    <t>スピード</t>
    <phoneticPr fontId="27"/>
  </si>
  <si>
    <t>20ｍスプリント</t>
    <phoneticPr fontId="27"/>
  </si>
  <si>
    <t>sec</t>
    <phoneticPr fontId="27"/>
  </si>
  <si>
    <t>敏捷性</t>
    <phoneticPr fontId="27"/>
  </si>
  <si>
    <t>上肢</t>
    <phoneticPr fontId="27"/>
  </si>
  <si>
    <t>ランニングジャンプ</t>
    <phoneticPr fontId="27"/>
  </si>
  <si>
    <t>3回跳び</t>
    <phoneticPr fontId="27"/>
  </si>
  <si>
    <t>除脂肪体重</t>
    <phoneticPr fontId="27"/>
  </si>
  <si>
    <t>1st</t>
    <phoneticPr fontId="27"/>
  </si>
  <si>
    <t>m</t>
    <phoneticPr fontId="27"/>
  </si>
  <si>
    <t>パワー</t>
    <phoneticPr fontId="27"/>
  </si>
  <si>
    <t>下肢</t>
    <phoneticPr fontId="27"/>
  </si>
  <si>
    <t>垂直跳び</t>
    <phoneticPr fontId="27"/>
  </si>
  <si>
    <t>柔軟性</t>
    <phoneticPr fontId="27"/>
  </si>
  <si>
    <t>肩関節</t>
    <phoneticPr fontId="27"/>
  </si>
  <si>
    <t>股関節</t>
    <phoneticPr fontId="27"/>
  </si>
  <si>
    <t>動的</t>
    <phoneticPr fontId="27"/>
  </si>
  <si>
    <t>バッククラッチ</t>
    <phoneticPr fontId="27"/>
  </si>
  <si>
    <t>開脚テスト</t>
    <phoneticPr fontId="27"/>
  </si>
  <si>
    <t>持久力</t>
    <phoneticPr fontId="27"/>
  </si>
  <si>
    <t>YO-YO　テスト</t>
    <phoneticPr fontId="27"/>
  </si>
  <si>
    <t>30秒シットアップ</t>
    <phoneticPr fontId="27"/>
  </si>
  <si>
    <t>測定日【関数】</t>
    <rPh sb="0" eb="2">
      <t>ソクテイ</t>
    </rPh>
    <rPh sb="2" eb="3">
      <t>ビ</t>
    </rPh>
    <rPh sb="4" eb="6">
      <t>カンスウ</t>
    </rPh>
    <phoneticPr fontId="27"/>
  </si>
  <si>
    <t>測定日【表示】</t>
    <rPh sb="0" eb="2">
      <t>ソクテイ</t>
    </rPh>
    <rPh sb="2" eb="3">
      <t>ビ</t>
    </rPh>
    <rPh sb="4" eb="6">
      <t>ヒョウジ</t>
    </rPh>
    <phoneticPr fontId="27"/>
  </si>
  <si>
    <t>ジャンプ高</t>
    <rPh sb="4" eb="5">
      <t>コウ</t>
    </rPh>
    <phoneticPr fontId="27"/>
  </si>
  <si>
    <t>指高</t>
    <phoneticPr fontId="27"/>
  </si>
  <si>
    <t>片手</t>
    <rPh sb="0" eb="2">
      <t>カタテ</t>
    </rPh>
    <phoneticPr fontId="27"/>
  </si>
  <si>
    <t>両手</t>
    <rPh sb="0" eb="2">
      <t>リョウテ</t>
    </rPh>
    <phoneticPr fontId="27"/>
  </si>
  <si>
    <t>右上</t>
    <rPh sb="0" eb="2">
      <t>ミギウエ</t>
    </rPh>
    <phoneticPr fontId="27"/>
  </si>
  <si>
    <t>左上</t>
    <rPh sb="0" eb="2">
      <t>ヒダリウエ</t>
    </rPh>
    <phoneticPr fontId="27"/>
  </si>
  <si>
    <t>m</t>
    <phoneticPr fontId="27"/>
  </si>
  <si>
    <t>m</t>
    <phoneticPr fontId="26"/>
  </si>
  <si>
    <t>回</t>
    <rPh sb="0" eb="1">
      <t>カイ</t>
    </rPh>
    <phoneticPr fontId="27"/>
  </si>
  <si>
    <t>回</t>
    <rPh sb="0" eb="1">
      <t>カイ</t>
    </rPh>
    <phoneticPr fontId="26"/>
  </si>
  <si>
    <t>体脂肪率（FAT）</t>
    <phoneticPr fontId="4"/>
  </si>
  <si>
    <t>体脂肪率（FAT）</t>
    <rPh sb="0" eb="1">
      <t>タイ</t>
    </rPh>
    <rPh sb="1" eb="3">
      <t>シボウ</t>
    </rPh>
    <rPh sb="3" eb="4">
      <t>リツ</t>
    </rPh>
    <phoneticPr fontId="4"/>
  </si>
  <si>
    <t>除脂肪体重（LBM）</t>
    <phoneticPr fontId="4"/>
  </si>
  <si>
    <t>除脂肪体重（LBM）</t>
    <rPh sb="0" eb="1">
      <t>ジョ</t>
    </rPh>
    <rPh sb="1" eb="3">
      <t>シボウ</t>
    </rPh>
    <rPh sb="3" eb="5">
      <t>タイジュウ</t>
    </rPh>
    <phoneticPr fontId="4"/>
  </si>
  <si>
    <t>BMI</t>
    <phoneticPr fontId="26"/>
  </si>
  <si>
    <t>※未入力可</t>
    <rPh sb="1" eb="4">
      <t>ミニュウリョク</t>
    </rPh>
    <rPh sb="4" eb="5">
      <t>カ</t>
    </rPh>
    <phoneticPr fontId="27"/>
  </si>
  <si>
    <t>平均値</t>
    <rPh sb="0" eb="3">
      <t>ヘイキンチ</t>
    </rPh>
    <phoneticPr fontId="28"/>
  </si>
  <si>
    <t>標準偏差</t>
    <rPh sb="0" eb="2">
      <t>ヒョウジュン</t>
    </rPh>
    <rPh sb="2" eb="4">
      <t>ヘンサ</t>
    </rPh>
    <phoneticPr fontId="28"/>
  </si>
  <si>
    <t>最高値</t>
    <rPh sb="0" eb="2">
      <t>サイコウ</t>
    </rPh>
    <rPh sb="2" eb="3">
      <t>チ</t>
    </rPh>
    <phoneticPr fontId="28"/>
  </si>
  <si>
    <t>最低値</t>
    <rPh sb="0" eb="2">
      <t>サイテイ</t>
    </rPh>
    <rPh sb="2" eb="3">
      <t>チ</t>
    </rPh>
    <phoneticPr fontId="28"/>
  </si>
  <si>
    <t>中央値</t>
    <rPh sb="0" eb="2">
      <t>チュウオウ</t>
    </rPh>
    <rPh sb="2" eb="3">
      <t>チ</t>
    </rPh>
    <phoneticPr fontId="28"/>
  </si>
  <si>
    <t>分散</t>
    <rPh sb="0" eb="2">
      <t>ブンサン</t>
    </rPh>
    <phoneticPr fontId="28"/>
  </si>
  <si>
    <t>指高</t>
    <phoneticPr fontId="27"/>
  </si>
  <si>
    <t>30秒シットアップ</t>
    <phoneticPr fontId="27"/>
  </si>
  <si>
    <t>指高</t>
    <phoneticPr fontId="27"/>
  </si>
  <si>
    <t>3回跳び</t>
    <phoneticPr fontId="27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</si>
  <si>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7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</si>
  <si>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7"/>
  </si>
  <si>
    <t>開脚テスト</t>
    <phoneticPr fontId="27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</si>
  <si>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7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</si>
  <si>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7"/>
  </si>
  <si>
    <t>◆フィジカルテスト得点表（男子）◆</t>
    <rPh sb="9" eb="11">
      <t>トクテン</t>
    </rPh>
    <rPh sb="11" eb="12">
      <t>ヒョウ</t>
    </rPh>
    <rPh sb="13" eb="15">
      <t>ダンシ</t>
    </rPh>
    <phoneticPr fontId="4"/>
  </si>
  <si>
    <t>オーバーヘッドスロー</t>
    <phoneticPr fontId="4"/>
  </si>
  <si>
    <t>３０Ｓｅｃシットアップ</t>
    <phoneticPr fontId="4"/>
  </si>
  <si>
    <t>Ｙｏ－Ｙｏ Ｔｅｓｔ （Ｒ2）</t>
    <phoneticPr fontId="4"/>
  </si>
  <si>
    <t>ランニングジャンプ</t>
    <phoneticPr fontId="4"/>
  </si>
  <si>
    <t>-</t>
    <phoneticPr fontId="4"/>
  </si>
  <si>
    <t>ふりがな</t>
    <phoneticPr fontId="27"/>
  </si>
  <si>
    <t>1st（20m）</t>
    <phoneticPr fontId="27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</si>
  <si>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4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</si>
  <si>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4"/>
  </si>
  <si>
    <t>オーバーヘッドスロー</t>
    <phoneticPr fontId="6"/>
  </si>
  <si>
    <t>バレーボール指数</t>
    <phoneticPr fontId="28"/>
  </si>
  <si>
    <t>立位体前屈</t>
    <phoneticPr fontId="4"/>
  </si>
  <si>
    <t>cm</t>
    <phoneticPr fontId="4"/>
  </si>
  <si>
    <t>筋力</t>
    <rPh sb="0" eb="2">
      <t>キンリョク</t>
    </rPh>
    <phoneticPr fontId="4"/>
  </si>
  <si>
    <t>握力（右）</t>
    <rPh sb="0" eb="2">
      <t>アクリョク</t>
    </rPh>
    <rPh sb="3" eb="4">
      <t>ミギ</t>
    </rPh>
    <phoneticPr fontId="4"/>
  </si>
  <si>
    <t>握力（左）</t>
    <rPh sb="0" eb="2">
      <t>アクリョク</t>
    </rPh>
    <rPh sb="3" eb="4">
      <t>ヒダリ</t>
    </rPh>
    <phoneticPr fontId="4"/>
  </si>
  <si>
    <t>1st</t>
    <phoneticPr fontId="4"/>
  </si>
  <si>
    <t>握力（右）</t>
    <phoneticPr fontId="4"/>
  </si>
  <si>
    <t>握力（左）</t>
    <rPh sb="3" eb="4">
      <t>ヒダリ</t>
    </rPh>
    <phoneticPr fontId="4"/>
  </si>
  <si>
    <t>立位体前屈</t>
    <phoneticPr fontId="4"/>
  </si>
  <si>
    <t>右手</t>
    <rPh sb="0" eb="2">
      <t>ミギテ</t>
    </rPh>
    <phoneticPr fontId="4"/>
  </si>
  <si>
    <t>左手</t>
    <rPh sb="0" eb="2">
      <t>ヒダリテ</t>
    </rPh>
    <phoneticPr fontId="4"/>
  </si>
  <si>
    <t>mm</t>
    <phoneticPr fontId="4"/>
  </si>
  <si>
    <t>記入例</t>
    <rPh sb="0" eb="2">
      <t>キニュウ</t>
    </rPh>
    <rPh sb="2" eb="3">
      <t>レイ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</si>
  <si>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</si>
  <si>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</si>
  <si>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</si>
  <si>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</si>
  <si>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pts</t>
    <phoneticPr fontId="6"/>
  </si>
  <si>
    <t>All pts</t>
    <phoneticPr fontId="6"/>
  </si>
  <si>
    <t>Rank</t>
    <phoneticPr fontId="6"/>
  </si>
  <si>
    <t>20m</t>
    <phoneticPr fontId="4"/>
  </si>
  <si>
    <t>PAT</t>
    <phoneticPr fontId="4"/>
  </si>
  <si>
    <t>ランニングジャンプ</t>
    <phoneticPr fontId="4"/>
  </si>
  <si>
    <t>オーバーヘッドスロー</t>
    <phoneticPr fontId="4"/>
  </si>
  <si>
    <t>30秒シットアップ</t>
    <phoneticPr fontId="4"/>
  </si>
  <si>
    <t>Yo-YoTest</t>
    <phoneticPr fontId="4"/>
  </si>
  <si>
    <t>ｋｇ</t>
    <phoneticPr fontId="4"/>
  </si>
  <si>
    <t>pts</t>
    <phoneticPr fontId="6"/>
  </si>
  <si>
    <t>Yo-YoTest</t>
    <phoneticPr fontId="4"/>
  </si>
  <si>
    <t>ＢＭＩ</t>
    <phoneticPr fontId="4"/>
  </si>
  <si>
    <t>ｃｍ</t>
    <phoneticPr fontId="4"/>
  </si>
  <si>
    <t>pts</t>
    <phoneticPr fontId="6"/>
  </si>
  <si>
    <t>ｃｍ</t>
    <phoneticPr fontId="4"/>
  </si>
  <si>
    <t>Yo-YoTest</t>
    <phoneticPr fontId="6"/>
  </si>
  <si>
    <t>ポジション</t>
    <phoneticPr fontId="4"/>
  </si>
  <si>
    <t>２０ｍ</t>
    <phoneticPr fontId="6"/>
  </si>
  <si>
    <t>ランニングジャンプ</t>
    <phoneticPr fontId="6"/>
  </si>
  <si>
    <t>オーバーヘッドスロー</t>
    <phoneticPr fontId="6"/>
  </si>
  <si>
    <t>ｃｍ</t>
    <phoneticPr fontId="4"/>
  </si>
  <si>
    <t>ｋｇ</t>
    <phoneticPr fontId="4"/>
  </si>
  <si>
    <t>ポジション</t>
    <phoneticPr fontId="4"/>
  </si>
  <si>
    <t>no.</t>
    <phoneticPr fontId="6"/>
  </si>
  <si>
    <t>20m</t>
    <phoneticPr fontId="4"/>
  </si>
  <si>
    <t>２０ｍ</t>
    <phoneticPr fontId="6"/>
  </si>
  <si>
    <t>pts</t>
    <phoneticPr fontId="6"/>
  </si>
  <si>
    <t>All pts</t>
    <phoneticPr fontId="6"/>
  </si>
  <si>
    <t>ＰｒｏＡｇｉｌｉｔｙＴｅｓｔ</t>
    <phoneticPr fontId="6"/>
  </si>
  <si>
    <t>ランニングジャンプ</t>
    <phoneticPr fontId="6"/>
  </si>
  <si>
    <t>pts</t>
    <phoneticPr fontId="6"/>
  </si>
  <si>
    <t>pts</t>
    <phoneticPr fontId="6"/>
  </si>
  <si>
    <t>20m</t>
    <phoneticPr fontId="4"/>
  </si>
  <si>
    <t>オーバーヘッドスロー</t>
    <phoneticPr fontId="4"/>
  </si>
  <si>
    <t>30秒シットアップ</t>
    <phoneticPr fontId="4"/>
  </si>
  <si>
    <t>ｃｍ</t>
    <phoneticPr fontId="4"/>
  </si>
  <si>
    <t>ポジション</t>
    <phoneticPr fontId="4"/>
  </si>
  <si>
    <t>no.</t>
    <phoneticPr fontId="6"/>
  </si>
  <si>
    <t>２０ｍ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</si>
  <si>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</si>
  <si>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</si>
  <si>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</si>
  <si>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no.</t>
    <phoneticPr fontId="6"/>
  </si>
  <si>
    <t>ＰｒｏＡｇｉｌｉｔｙＴｅｓｔ</t>
    <phoneticPr fontId="6"/>
  </si>
  <si>
    <t>All pts</t>
    <phoneticPr fontId="6"/>
  </si>
  <si>
    <t>Rank</t>
    <phoneticPr fontId="6"/>
  </si>
  <si>
    <t>ランニングジャンプ</t>
    <phoneticPr fontId="4"/>
  </si>
  <si>
    <t>Yo-YoTest</t>
    <phoneticPr fontId="4"/>
  </si>
  <si>
    <t>ＢＭＩ</t>
    <phoneticPr fontId="4"/>
  </si>
  <si>
    <t>ｃｍ</t>
    <phoneticPr fontId="4"/>
  </si>
  <si>
    <t>20m</t>
    <phoneticPr fontId="4"/>
  </si>
  <si>
    <t>片脚ファンクショナルリーチ</t>
    <phoneticPr fontId="27"/>
  </si>
  <si>
    <t>学校名</t>
    <rPh sb="0" eb="2">
      <t>ガッコウ</t>
    </rPh>
    <rPh sb="2" eb="3">
      <t>メイ</t>
    </rPh>
    <phoneticPr fontId="4"/>
  </si>
  <si>
    <t>学校名</t>
    <phoneticPr fontId="4"/>
  </si>
  <si>
    <t>ブロックジャンプ（右方向へ）</t>
    <phoneticPr fontId="4"/>
  </si>
  <si>
    <t>ブロックジャンプ（左方向へ）</t>
    <phoneticPr fontId="4"/>
  </si>
  <si>
    <t>オーバーヘッドスロー</t>
    <phoneticPr fontId="4"/>
  </si>
  <si>
    <t>ブロックジャンプ（左方向へ）</t>
    <rPh sb="9" eb="10">
      <t>ヒダリ</t>
    </rPh>
    <phoneticPr fontId="4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</si>
  <si>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7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</si>
  <si>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7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</si>
  <si>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rPh sb="32" eb="34">
      <t>ニュウリョク</t>
    </rPh>
    <phoneticPr fontId="27"/>
  </si>
  <si>
    <t>●●トレーニングセンター</t>
  </si>
  <si>
    <t>●●チーム</t>
  </si>
  <si>
    <t>フォーマット作成者　：　Komuro Consulting Group　小室匡史</t>
    <phoneticPr fontId="4"/>
  </si>
  <si>
    <t>バレーボール指数</t>
    <phoneticPr fontId="17"/>
  </si>
  <si>
    <t>バレーボール指数</t>
    <phoneticPr fontId="4"/>
  </si>
  <si>
    <t>3回跳び</t>
    <phoneticPr fontId="4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</si>
  <si>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4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</si>
  <si>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4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</si>
  <si>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4"/>
  </si>
  <si>
    <t>小数点第一位</t>
    <phoneticPr fontId="4"/>
  </si>
  <si>
    <t>小数点第二位</t>
    <phoneticPr fontId="4"/>
  </si>
  <si>
    <t>小数点第零位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</si>
  <si>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</si>
  <si>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</si>
  <si>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</si>
  <si>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</si>
  <si>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</si>
  <si>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</si>
  <si>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小数点第零位</t>
    <phoneticPr fontId="4"/>
  </si>
  <si>
    <t>小数点第零位</t>
    <phoneticPr fontId="4"/>
  </si>
  <si>
    <t>小数点第一位</t>
    <phoneticPr fontId="4"/>
  </si>
  <si>
    <t>■■　■■</t>
    <phoneticPr fontId="4"/>
  </si>
  <si>
    <t>□□　□□</t>
    <phoneticPr fontId="4"/>
  </si>
  <si>
    <t>入力者</t>
    <rPh sb="0" eb="2">
      <t>ニュウリョク</t>
    </rPh>
    <rPh sb="2" eb="3">
      <t>シャ</t>
    </rPh>
    <phoneticPr fontId="4"/>
  </si>
  <si>
    <t>○○ ○○</t>
    <phoneticPr fontId="4"/>
  </si>
  <si>
    <t>プロアジリティーテスト</t>
    <phoneticPr fontId="27"/>
  </si>
  <si>
    <t>3回跳び</t>
    <phoneticPr fontId="6"/>
  </si>
  <si>
    <t>20ｍスプリント</t>
  </si>
  <si>
    <t>20ｍスプリント</t>
    <phoneticPr fontId="27"/>
  </si>
  <si>
    <t>スピード</t>
  </si>
  <si>
    <t>スピード</t>
    <phoneticPr fontId="27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</si>
  <si>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38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</si>
  <si>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28"/>
  </si>
  <si>
    <t>フォーマット作成者</t>
    <phoneticPr fontId="28"/>
  </si>
  <si>
    <t>フォーマット作成者</t>
    <phoneticPr fontId="38"/>
  </si>
  <si>
    <t>2018.01.01</t>
    <phoneticPr fontId="27"/>
  </si>
  <si>
    <t>★エラーチェック：最高値・最低値・関係性の各項目は競技の失敗等によって該当することもあるので 『要確認項目』 という認識でお考えください【エラー優先度　１．関係性　２．最高値・最低値】</t>
    <rPh sb="9" eb="11">
      <t>サイコウ</t>
    </rPh>
    <rPh sb="11" eb="12">
      <t>チ</t>
    </rPh>
    <rPh sb="13" eb="15">
      <t>サイテイ</t>
    </rPh>
    <rPh sb="15" eb="16">
      <t>チ</t>
    </rPh>
    <rPh sb="17" eb="20">
      <t>カンケイセイ</t>
    </rPh>
    <rPh sb="21" eb="24">
      <t>カクコウモク</t>
    </rPh>
    <rPh sb="25" eb="27">
      <t>キョウギ</t>
    </rPh>
    <rPh sb="28" eb="31">
      <t>シッパイトウ</t>
    </rPh>
    <rPh sb="35" eb="37">
      <t>ガイトウ</t>
    </rPh>
    <rPh sb="48" eb="49">
      <t>ヨウ</t>
    </rPh>
    <rPh sb="49" eb="51">
      <t>カクニン</t>
    </rPh>
    <rPh sb="51" eb="53">
      <t>コウモク</t>
    </rPh>
    <rPh sb="58" eb="60">
      <t>ニンシキ</t>
    </rPh>
    <rPh sb="62" eb="63">
      <t>カンガ</t>
    </rPh>
    <rPh sb="72" eb="75">
      <t>ユウセンド</t>
    </rPh>
    <rPh sb="78" eb="81">
      <t>カンケイセイ</t>
    </rPh>
    <rPh sb="84" eb="86">
      <t>サイコウ</t>
    </rPh>
    <rPh sb="86" eb="87">
      <t>チ</t>
    </rPh>
    <rPh sb="88" eb="90">
      <t>サイテイ</t>
    </rPh>
    <rPh sb="90" eb="91">
      <t>チ</t>
    </rPh>
    <phoneticPr fontId="4"/>
  </si>
  <si>
    <t>最高値</t>
    <rPh sb="0" eb="2">
      <t>サイコウ</t>
    </rPh>
    <rPh sb="2" eb="3">
      <t>チ</t>
    </rPh>
    <phoneticPr fontId="16"/>
  </si>
  <si>
    <t>最低値</t>
    <rPh sb="0" eb="2">
      <t>サイテイ</t>
    </rPh>
    <phoneticPr fontId="16"/>
  </si>
  <si>
    <t>関係性</t>
    <rPh sb="0" eb="3">
      <t>カンケイセイ</t>
    </rPh>
    <phoneticPr fontId="16"/>
  </si>
  <si>
    <t>体重　＞　除脂肪体重</t>
    <rPh sb="0" eb="2">
      <t>タイジュウ</t>
    </rPh>
    <phoneticPr fontId="16"/>
  </si>
  <si>
    <t>片手 ≧ 両手</t>
  </si>
  <si>
    <t>プロアジリティー ＞ 20ｍスプリント</t>
  </si>
  <si>
    <t>ランニングジャンプ　＞　ブロックジャンプ</t>
  </si>
  <si>
    <r>
      <rPr>
        <sz val="8"/>
        <color theme="1"/>
        <rFont val="ＭＳ Ｐ明朝"/>
        <family val="1"/>
        <charset val="128"/>
      </rPr>
      <t>○</t>
    </r>
  </si>
  <si>
    <r>
      <rPr>
        <sz val="8"/>
        <color theme="1"/>
        <rFont val="ＭＳ Ｐゴシック"/>
        <family val="3"/>
        <charset val="128"/>
      </rPr>
      <t>エラー</t>
    </r>
  </si>
  <si>
    <r>
      <rPr>
        <sz val="8"/>
        <color theme="1"/>
        <rFont val="ＭＳ Ｐ明朝"/>
        <family val="1"/>
        <charset val="128"/>
      </rPr>
      <t>最高値</t>
    </r>
    <rPh sb="0" eb="2">
      <t>サイコウ</t>
    </rPh>
    <rPh sb="2" eb="3">
      <t>チ</t>
    </rPh>
    <phoneticPr fontId="4"/>
  </si>
  <si>
    <r>
      <rPr>
        <sz val="8"/>
        <color theme="1"/>
        <rFont val="ＭＳ Ｐゴシック"/>
        <family val="3"/>
        <charset val="128"/>
      </rPr>
      <t>最低値</t>
    </r>
    <rPh sb="0" eb="2">
      <t>サイテイ</t>
    </rPh>
    <rPh sb="2" eb="3">
      <t>チ</t>
    </rPh>
    <phoneticPr fontId="38"/>
  </si>
  <si>
    <r>
      <rPr>
        <sz val="8"/>
        <color theme="1"/>
        <rFont val="ＭＳ Ｐゴシック"/>
        <family val="3"/>
        <charset val="128"/>
      </rPr>
      <t>関係性</t>
    </r>
    <rPh sb="0" eb="3">
      <t>カンケイセイ</t>
    </rPh>
    <phoneticPr fontId="38"/>
  </si>
  <si>
    <r>
      <rPr>
        <sz val="8"/>
        <color theme="1"/>
        <rFont val="ＭＳ Ｐゴシック"/>
        <family val="3"/>
        <charset val="128"/>
      </rPr>
      <t>合計</t>
    </r>
    <rPh sb="0" eb="2">
      <t>ゴウケイ</t>
    </rPh>
    <phoneticPr fontId="38"/>
  </si>
  <si>
    <t>LBM ： Lean Body Mass （除脂肪体重） は増加傾向が望ましい</t>
    <phoneticPr fontId="4"/>
  </si>
  <si>
    <t>％FAT （体脂肪率） は 13.0％以下 を基準とする</t>
    <phoneticPr fontId="4"/>
  </si>
  <si>
    <t>BMI は 18.0 ～ 23.0 を標準範囲 【ＶＢ男子：中学生】 とする</t>
    <rPh sb="27" eb="29">
      <t>ダンシ</t>
    </rPh>
    <rPh sb="30" eb="33">
      <t>チュウガクセイ</t>
    </rPh>
    <phoneticPr fontId="4"/>
  </si>
  <si>
    <t>BMI は 18.0 ～ 23.0 を標準範囲 【ＶＢ男子：中学生】 とする</t>
    <phoneticPr fontId="4"/>
  </si>
  <si>
    <t>kg/m*m</t>
    <phoneticPr fontId="27"/>
  </si>
  <si>
    <t>kg</t>
    <phoneticPr fontId="4"/>
  </si>
  <si>
    <t>kg</t>
    <phoneticPr fontId="4"/>
  </si>
  <si>
    <t>kg</t>
    <phoneticPr fontId="4"/>
  </si>
  <si>
    <t>※学年は生年月日による算出</t>
    <rPh sb="1" eb="3">
      <t>ガクネン</t>
    </rPh>
    <rPh sb="4" eb="6">
      <t>セイネン</t>
    </rPh>
    <rPh sb="6" eb="8">
      <t>ガッピ</t>
    </rPh>
    <rPh sb="11" eb="13">
      <t>サンシュツ</t>
    </rPh>
    <phoneticPr fontId="4"/>
  </si>
  <si>
    <t>垂直跳び</t>
    <phoneticPr fontId="4"/>
  </si>
  <si>
    <t>2nd（20m）</t>
  </si>
  <si>
    <t>2nd</t>
  </si>
  <si>
    <t>WS／OH／OP／MB／S／L</t>
    <phoneticPr fontId="4"/>
  </si>
  <si>
    <r>
      <rPr>
        <sz val="8"/>
        <color theme="1"/>
        <rFont val="ＭＳ Ｐゴシック"/>
        <family val="3"/>
        <charset val="128"/>
      </rPr>
      <t>ポジション</t>
    </r>
    <phoneticPr fontId="4"/>
  </si>
  <si>
    <r>
      <t>WS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Wing Spiker</t>
    </r>
    <r>
      <rPr>
        <sz val="8"/>
        <color theme="1"/>
        <rFont val="ＭＳ Ｐゴシック"/>
        <family val="3"/>
        <charset val="128"/>
      </rPr>
      <t>｜ウイングスパイカー）：「サイド（アンテナ際）からの攻撃を主体とする選手」</t>
    </r>
    <phoneticPr fontId="4"/>
  </si>
  <si>
    <r>
      <t>OH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Outside Hitter</t>
    </r>
    <r>
      <rPr>
        <sz val="8"/>
        <color theme="1"/>
        <rFont val="ＭＳ Ｐゴシック"/>
        <family val="3"/>
        <charset val="128"/>
      </rPr>
      <t>｜アウトサイドヒッター）：「レフトからの攻撃を主体とする選手」</t>
    </r>
    <phoneticPr fontId="4"/>
  </si>
  <si>
    <r>
      <t>OP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Opposite Player</t>
    </r>
    <r>
      <rPr>
        <sz val="8"/>
        <color theme="1"/>
        <rFont val="ＭＳ Ｐゴシック"/>
        <family val="3"/>
        <charset val="128"/>
      </rPr>
      <t>｜オポジットプレイヤー）：「セッター対角でライトからの攻撃を主体とする選手」</t>
    </r>
    <phoneticPr fontId="4"/>
  </si>
  <si>
    <r>
      <t>MB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Middle Blocker</t>
    </r>
    <r>
      <rPr>
        <sz val="8"/>
        <color theme="1"/>
        <rFont val="ＭＳ Ｐゴシック"/>
        <family val="3"/>
        <charset val="128"/>
      </rPr>
      <t>｜ミドルブロッカー）：「主にクイック攻撃をしブロックの中心的な役割を担う選手」</t>
    </r>
    <phoneticPr fontId="4"/>
  </si>
  <si>
    <r>
      <t>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Setter</t>
    </r>
    <r>
      <rPr>
        <sz val="8"/>
        <color theme="1"/>
        <rFont val="ＭＳ Ｐゴシック"/>
        <family val="3"/>
        <charset val="128"/>
      </rPr>
      <t>｜セッター）：「アタッカーにセッティングボールを供給する役割を担う選手」</t>
    </r>
    <phoneticPr fontId="4"/>
  </si>
  <si>
    <r>
      <t>L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Libero</t>
    </r>
    <r>
      <rPr>
        <sz val="8"/>
        <color theme="1"/>
        <rFont val="ＭＳ Ｐゴシック"/>
        <family val="3"/>
        <charset val="128"/>
      </rPr>
      <t>｜リベロ）：「攻撃に参加せずディフェンスを専門とする選手」</t>
    </r>
    <phoneticPr fontId="4"/>
  </si>
  <si>
    <r>
      <rPr>
        <sz val="8"/>
        <color theme="1"/>
        <rFont val="ＭＳ Ｐゴシック"/>
        <family val="3"/>
        <charset val="128"/>
      </rPr>
      <t>（参考）</t>
    </r>
    <r>
      <rPr>
        <sz val="8"/>
        <color theme="1"/>
        <rFont val="Century"/>
        <family val="1"/>
      </rPr>
      <t>WS=OH+OP</t>
    </r>
    <rPh sb="1" eb="3">
      <t>サンコウ</t>
    </rPh>
    <phoneticPr fontId="4"/>
  </si>
</sst>
</file>

<file path=xl/styles.xml><?xml version="1.0" encoding="utf-8"?>
<styleSheet xmlns="http://schemas.openxmlformats.org/spreadsheetml/2006/main">
  <numFmts count="12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  <numFmt numFmtId="185" formatCode="0.0_ ;[Red]\-0.0\ "/>
    <numFmt numFmtId="186" formatCode="0.00_ ;[Red]\-0.00\ "/>
    <numFmt numFmtId="187" formatCode="0_ ;[Red]\-0\ "/>
  </numFmts>
  <fonts count="52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theme="1"/>
      <name val="Century"/>
      <family val="1"/>
    </font>
    <font>
      <sz val="11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8"/>
      <color rgb="FF00B0F0"/>
      <name val="ＭＳ Ｐ明朝"/>
      <family val="1"/>
      <charset val="128"/>
    </font>
    <font>
      <sz val="8"/>
      <color theme="1"/>
      <name val="Century"/>
      <family val="1"/>
    </font>
    <font>
      <sz val="8"/>
      <color theme="1"/>
      <name val="ＭＳ Ｐ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2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109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</cellStyleXfs>
  <cellXfs count="741">
    <xf numFmtId="0" fontId="0" fillId="0" borderId="0" xfId="0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8" fontId="30" fillId="0" borderId="0" xfId="0" applyNumberFormat="1" applyFont="1" applyBorder="1" applyAlignment="1">
      <alignment horizontal="center" vertical="center"/>
    </xf>
    <xf numFmtId="182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30" fillId="0" borderId="10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30" fillId="0" borderId="11" xfId="0" applyNumberFormat="1" applyFont="1" applyBorder="1" applyAlignment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76" fontId="8" fillId="0" borderId="11" xfId="5" applyNumberFormat="1" applyFont="1" applyBorder="1" applyAlignment="1">
      <alignment horizontal="center" vertical="center"/>
    </xf>
    <xf numFmtId="176" fontId="8" fillId="0" borderId="12" xfId="5" applyNumberFormat="1" applyFont="1" applyBorder="1" applyAlignment="1">
      <alignment horizontal="center" vertical="center"/>
    </xf>
    <xf numFmtId="176" fontId="8" fillId="0" borderId="8" xfId="5" applyNumberFormat="1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79" fontId="8" fillId="0" borderId="12" xfId="5" applyNumberFormat="1" applyFont="1" applyBorder="1" applyAlignment="1">
      <alignment horizontal="center" vertical="center"/>
    </xf>
    <xf numFmtId="179" fontId="8" fillId="0" borderId="8" xfId="5" applyNumberFormat="1" applyFont="1" applyBorder="1" applyAlignment="1">
      <alignment horizontal="center" vertical="center"/>
    </xf>
    <xf numFmtId="179" fontId="8" fillId="0" borderId="11" xfId="5" applyNumberFormat="1" applyFont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0" fontId="23" fillId="3" borderId="3" xfId="0" applyFont="1" applyFill="1" applyBorder="1">
      <alignment vertical="center"/>
    </xf>
    <xf numFmtId="0" fontId="8" fillId="4" borderId="4" xfId="0" applyFont="1" applyFill="1" applyBorder="1" applyAlignment="1">
      <alignment horizontal="right" vertical="center"/>
    </xf>
    <xf numFmtId="0" fontId="20" fillId="3" borderId="2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178" fontId="5" fillId="4" borderId="8" xfId="0" applyNumberFormat="1" applyFont="1" applyFill="1" applyBorder="1" applyAlignment="1">
      <alignment horizontal="center" vertical="center"/>
    </xf>
    <xf numFmtId="38" fontId="5" fillId="4" borderId="8" xfId="1" applyFont="1" applyFill="1" applyBorder="1" applyAlignment="1">
      <alignment horizontal="center" vertical="center"/>
    </xf>
    <xf numFmtId="179" fontId="5" fillId="4" borderId="8" xfId="0" applyNumberFormat="1" applyFont="1" applyFill="1" applyBorder="1" applyAlignment="1">
      <alignment horizontal="center" vertical="center"/>
    </xf>
    <xf numFmtId="179" fontId="24" fillId="3" borderId="9" xfId="0" applyNumberFormat="1" applyFont="1" applyFill="1" applyBorder="1" applyAlignment="1">
      <alignment horizontal="center" vertical="center"/>
    </xf>
    <xf numFmtId="178" fontId="5" fillId="3" borderId="8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5" borderId="16" xfId="0" applyFont="1" applyFill="1" applyBorder="1" applyAlignment="1">
      <alignment horizontal="center" vertical="center"/>
    </xf>
    <xf numFmtId="178" fontId="30" fillId="5" borderId="9" xfId="0" applyNumberFormat="1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80" fontId="30" fillId="5" borderId="11" xfId="0" applyNumberFormat="1" applyFont="1" applyFill="1" applyBorder="1" applyAlignment="1">
      <alignment horizontal="center" vertical="center"/>
    </xf>
    <xf numFmtId="178" fontId="30" fillId="5" borderId="10" xfId="0" applyNumberFormat="1" applyFont="1" applyFill="1" applyBorder="1" applyAlignment="1">
      <alignment horizontal="center" vertical="center"/>
    </xf>
    <xf numFmtId="180" fontId="30" fillId="5" borderId="9" xfId="0" applyNumberFormat="1" applyFont="1" applyFill="1" applyBorder="1" applyAlignment="1">
      <alignment horizontal="center" vertical="center"/>
    </xf>
    <xf numFmtId="178" fontId="30" fillId="5" borderId="8" xfId="0" applyNumberFormat="1" applyFont="1" applyFill="1" applyBorder="1" applyAlignment="1">
      <alignment horizontal="center" vertical="center"/>
    </xf>
    <xf numFmtId="178" fontId="30" fillId="5" borderId="11" xfId="0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81" fontId="8" fillId="0" borderId="12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9" fontId="24" fillId="3" borderId="2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right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180" fontId="8" fillId="0" borderId="9" xfId="0" applyNumberFormat="1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184" fontId="8" fillId="0" borderId="12" xfId="0" applyNumberFormat="1" applyFont="1" applyFill="1" applyBorder="1" applyAlignment="1">
      <alignment horizontal="center" vertical="center"/>
    </xf>
    <xf numFmtId="184" fontId="8" fillId="0" borderId="11" xfId="0" applyNumberFormat="1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78" fontId="8" fillId="4" borderId="8" xfId="0" applyNumberFormat="1" applyFont="1" applyFill="1" applyBorder="1" applyAlignment="1">
      <alignment horizontal="center" vertical="center"/>
    </xf>
    <xf numFmtId="38" fontId="8" fillId="4" borderId="8" xfId="1" applyFont="1" applyFill="1" applyBorder="1" applyAlignment="1">
      <alignment horizontal="center" vertical="center"/>
    </xf>
    <xf numFmtId="179" fontId="8" fillId="4" borderId="8" xfId="0" applyNumberFormat="1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38" fontId="8" fillId="4" borderId="36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8" fillId="0" borderId="1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81" fontId="8" fillId="0" borderId="0" xfId="0" applyNumberFormat="1" applyFont="1" applyFill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9" xfId="0" applyNumberFormat="1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23" fillId="3" borderId="40" xfId="0" applyFont="1" applyFill="1" applyBorder="1">
      <alignment vertical="center"/>
    </xf>
    <xf numFmtId="0" fontId="20" fillId="3" borderId="41" xfId="0" applyFont="1" applyFill="1" applyBorder="1" applyAlignment="1">
      <alignment horizontal="right" vertical="center"/>
    </xf>
    <xf numFmtId="0" fontId="23" fillId="3" borderId="44" xfId="0" applyFont="1" applyFill="1" applyBorder="1">
      <alignment vertical="center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184" fontId="8" fillId="0" borderId="27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8" fontId="30" fillId="0" borderId="48" xfId="0" applyNumberFormat="1" applyFont="1" applyBorder="1" applyAlignment="1">
      <alignment horizontal="center" vertical="center"/>
    </xf>
    <xf numFmtId="180" fontId="30" fillId="0" borderId="10" xfId="0" applyNumberFormat="1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 vertical="center"/>
    </xf>
    <xf numFmtId="0" fontId="31" fillId="6" borderId="55" xfId="0" applyFont="1" applyFill="1" applyBorder="1" applyAlignment="1">
      <alignment horizontal="center" vertical="center"/>
    </xf>
    <xf numFmtId="0" fontId="31" fillId="7" borderId="55" xfId="0" applyFont="1" applyFill="1" applyBorder="1" applyAlignment="1">
      <alignment horizontal="center" vertical="center"/>
    </xf>
    <xf numFmtId="0" fontId="8" fillId="6" borderId="56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right" vertical="center"/>
    </xf>
    <xf numFmtId="0" fontId="31" fillId="8" borderId="45" xfId="0" applyFont="1" applyFill="1" applyBorder="1" applyAlignment="1">
      <alignment horizontal="right" vertical="center"/>
    </xf>
    <xf numFmtId="0" fontId="8" fillId="8" borderId="45" xfId="0" applyFont="1" applyFill="1" applyBorder="1" applyAlignment="1">
      <alignment horizontal="right" vertical="center"/>
    </xf>
    <xf numFmtId="0" fontId="31" fillId="9" borderId="32" xfId="0" applyFont="1" applyFill="1" applyBorder="1" applyAlignment="1">
      <alignment horizontal="right" vertical="center"/>
    </xf>
    <xf numFmtId="0" fontId="31" fillId="9" borderId="43" xfId="0" applyFont="1" applyFill="1" applyBorder="1" applyAlignment="1">
      <alignment horizontal="right" vertical="center"/>
    </xf>
    <xf numFmtId="0" fontId="31" fillId="7" borderId="51" xfId="0" applyFont="1" applyFill="1" applyBorder="1" applyAlignment="1">
      <alignment horizontal="right" vertical="center"/>
    </xf>
    <xf numFmtId="0" fontId="31" fillId="6" borderId="51" xfId="0" applyFont="1" applyFill="1" applyBorder="1" applyAlignment="1">
      <alignment horizontal="right" vertical="center"/>
    </xf>
    <xf numFmtId="0" fontId="31" fillId="4" borderId="32" xfId="0" applyFont="1" applyFill="1" applyBorder="1" applyAlignment="1">
      <alignment horizontal="right" vertical="center"/>
    </xf>
    <xf numFmtId="0" fontId="31" fillId="6" borderId="45" xfId="0" applyFont="1" applyFill="1" applyBorder="1" applyAlignment="1">
      <alignment horizontal="right" vertical="center"/>
    </xf>
    <xf numFmtId="0" fontId="31" fillId="6" borderId="43" xfId="0" applyFont="1" applyFill="1" applyBorder="1" applyAlignment="1">
      <alignment horizontal="right" vertical="center"/>
    </xf>
    <xf numFmtId="0" fontId="31" fillId="6" borderId="57" xfId="0" applyFont="1" applyFill="1" applyBorder="1" applyAlignment="1">
      <alignment horizontal="right" vertical="center"/>
    </xf>
    <xf numFmtId="0" fontId="8" fillId="7" borderId="58" xfId="0" applyFont="1" applyFill="1" applyBorder="1" applyAlignment="1">
      <alignment horizontal="center" vertical="center"/>
    </xf>
    <xf numFmtId="0" fontId="31" fillId="10" borderId="59" xfId="0" applyFont="1" applyFill="1" applyBorder="1" applyAlignment="1">
      <alignment vertical="center"/>
    </xf>
    <xf numFmtId="0" fontId="8" fillId="8" borderId="59" xfId="0" applyFont="1" applyFill="1" applyBorder="1" applyAlignment="1">
      <alignment vertical="center"/>
    </xf>
    <xf numFmtId="0" fontId="31" fillId="8" borderId="60" xfId="0" applyFont="1" applyFill="1" applyBorder="1" applyAlignment="1">
      <alignment vertical="center"/>
    </xf>
    <xf numFmtId="0" fontId="8" fillId="8" borderId="60" xfId="0" applyFont="1" applyFill="1" applyBorder="1" applyAlignment="1">
      <alignment vertical="center"/>
    </xf>
    <xf numFmtId="0" fontId="8" fillId="9" borderId="54" xfId="0" applyFont="1" applyFill="1" applyBorder="1" applyAlignment="1">
      <alignment horizontal="center" vertical="center"/>
    </xf>
    <xf numFmtId="0" fontId="31" fillId="4" borderId="59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16" xfId="0" applyFont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31" fillId="8" borderId="1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56" xfId="0" applyFont="1" applyFill="1" applyBorder="1" applyAlignment="1">
      <alignment horizontal="center" vertical="center"/>
    </xf>
    <xf numFmtId="0" fontId="8" fillId="8" borderId="58" xfId="0" applyFont="1" applyFill="1" applyBorder="1" applyAlignment="1">
      <alignment horizontal="center" vertical="center"/>
    </xf>
    <xf numFmtId="0" fontId="31" fillId="10" borderId="33" xfId="0" applyFont="1" applyFill="1" applyBorder="1" applyAlignment="1">
      <alignment horizontal="center" vertical="center"/>
    </xf>
    <xf numFmtId="0" fontId="31" fillId="7" borderId="64" xfId="0" applyFont="1" applyFill="1" applyBorder="1" applyAlignment="1">
      <alignment horizontal="right" vertical="center"/>
    </xf>
    <xf numFmtId="0" fontId="31" fillId="10" borderId="65" xfId="0" applyFont="1" applyFill="1" applyBorder="1" applyAlignment="1">
      <alignment horizontal="right" vertical="center"/>
    </xf>
    <xf numFmtId="0" fontId="33" fillId="0" borderId="0" xfId="0" applyFont="1">
      <alignment vertical="center"/>
    </xf>
    <xf numFmtId="178" fontId="8" fillId="0" borderId="66" xfId="0" applyNumberFormat="1" applyFont="1" applyFill="1" applyBorder="1" applyAlignment="1">
      <alignment horizontal="center" vertical="center"/>
    </xf>
    <xf numFmtId="180" fontId="8" fillId="0" borderId="11" xfId="0" applyNumberFormat="1" applyFont="1" applyFill="1" applyBorder="1" applyAlignment="1">
      <alignment horizontal="center" vertical="center"/>
    </xf>
    <xf numFmtId="178" fontId="24" fillId="3" borderId="8" xfId="0" applyNumberFormat="1" applyFont="1" applyFill="1" applyBorder="1" applyAlignment="1">
      <alignment horizontal="center" vertical="center"/>
    </xf>
    <xf numFmtId="178" fontId="24" fillId="3" borderId="3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72" xfId="0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177" fontId="31" fillId="0" borderId="7" xfId="0" applyNumberFormat="1" applyFont="1" applyBorder="1">
      <alignment vertical="center"/>
    </xf>
    <xf numFmtId="177" fontId="31" fillId="0" borderId="73" xfId="0" applyNumberFormat="1" applyFont="1" applyBorder="1">
      <alignment vertical="center"/>
    </xf>
    <xf numFmtId="177" fontId="31" fillId="0" borderId="46" xfId="0" applyNumberFormat="1" applyFont="1" applyBorder="1">
      <alignment vertical="center"/>
    </xf>
    <xf numFmtId="177" fontId="31" fillId="0" borderId="35" xfId="0" applyNumberFormat="1" applyFont="1" applyBorder="1">
      <alignment vertical="center"/>
    </xf>
    <xf numFmtId="0" fontId="8" fillId="0" borderId="75" xfId="0" applyFont="1" applyFill="1" applyBorder="1" applyAlignment="1">
      <alignment horizontal="center" vertical="center"/>
    </xf>
    <xf numFmtId="0" fontId="31" fillId="6" borderId="78" xfId="0" applyFont="1" applyFill="1" applyBorder="1" applyAlignment="1">
      <alignment horizontal="right" vertical="center"/>
    </xf>
    <xf numFmtId="183" fontId="8" fillId="0" borderId="12" xfId="0" applyNumberFormat="1" applyFont="1" applyFill="1" applyBorder="1" applyAlignment="1">
      <alignment horizontal="center" vertical="center"/>
    </xf>
    <xf numFmtId="183" fontId="8" fillId="0" borderId="27" xfId="0" applyNumberFormat="1" applyFont="1" applyFill="1" applyBorder="1" applyAlignment="1">
      <alignment horizontal="center" vertical="center"/>
    </xf>
    <xf numFmtId="0" fontId="33" fillId="0" borderId="81" xfId="0" applyFont="1" applyBorder="1">
      <alignment vertical="center"/>
    </xf>
    <xf numFmtId="0" fontId="31" fillId="0" borderId="0" xfId="0" applyFont="1" applyBorder="1" applyAlignment="1">
      <alignment horizontal="center" vertical="center"/>
    </xf>
    <xf numFmtId="177" fontId="31" fillId="0" borderId="0" xfId="0" applyNumberFormat="1" applyFont="1" applyBorder="1">
      <alignment vertical="center"/>
    </xf>
    <xf numFmtId="0" fontId="20" fillId="3" borderId="7" xfId="5" applyFont="1" applyFill="1" applyBorder="1" applyAlignment="1">
      <alignment horizontal="center" vertical="center"/>
    </xf>
    <xf numFmtId="0" fontId="20" fillId="3" borderId="11" xfId="5" applyFont="1" applyFill="1" applyBorder="1" applyAlignment="1">
      <alignment horizontal="center" vertical="center"/>
    </xf>
    <xf numFmtId="0" fontId="20" fillId="3" borderId="12" xfId="5" applyFont="1" applyFill="1" applyBorder="1" applyAlignment="1">
      <alignment horizontal="center" vertical="center"/>
    </xf>
    <xf numFmtId="0" fontId="20" fillId="3" borderId="8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0" fontId="8" fillId="4" borderId="36" xfId="0" applyFont="1" applyFill="1" applyBorder="1" applyAlignment="1" applyProtection="1">
      <alignment horizontal="center" vertical="center"/>
    </xf>
    <xf numFmtId="0" fontId="8" fillId="8" borderId="65" xfId="0" applyFont="1" applyFill="1" applyBorder="1" applyAlignment="1">
      <alignment horizontal="right" vertical="center"/>
    </xf>
    <xf numFmtId="0" fontId="31" fillId="8" borderId="78" xfId="0" applyFont="1" applyFill="1" applyBorder="1" applyAlignment="1">
      <alignment horizontal="right" vertical="center"/>
    </xf>
    <xf numFmtId="0" fontId="31" fillId="9" borderId="119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right" vertical="center"/>
    </xf>
    <xf numFmtId="178" fontId="37" fillId="0" borderId="0" xfId="0" applyNumberFormat="1" applyFont="1" applyBorder="1" applyAlignment="1">
      <alignment horizontal="center" vertical="center"/>
    </xf>
    <xf numFmtId="0" fontId="8" fillId="0" borderId="12" xfId="5" applyFont="1" applyFill="1" applyBorder="1" applyAlignment="1">
      <alignment horizontal="left" vertical="center" shrinkToFit="1"/>
    </xf>
    <xf numFmtId="0" fontId="8" fillId="0" borderId="12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 wrapText="1"/>
    </xf>
    <xf numFmtId="0" fontId="8" fillId="0" borderId="4" xfId="5" applyFont="1" applyFill="1" applyBorder="1" applyAlignment="1">
      <alignment horizontal="center" vertical="center"/>
    </xf>
    <xf numFmtId="177" fontId="31" fillId="0" borderId="106" xfId="0" applyNumberFormat="1" applyFont="1" applyBorder="1">
      <alignment vertical="center"/>
    </xf>
    <xf numFmtId="177" fontId="31" fillId="0" borderId="68" xfId="0" applyNumberFormat="1" applyFont="1" applyBorder="1">
      <alignment vertical="center"/>
    </xf>
    <xf numFmtId="0" fontId="31" fillId="10" borderId="70" xfId="0" applyFont="1" applyFill="1" applyBorder="1" applyAlignment="1">
      <alignment horizontal="center" vertical="center"/>
    </xf>
    <xf numFmtId="0" fontId="31" fillId="10" borderId="58" xfId="0" applyFont="1" applyFill="1" applyBorder="1" applyAlignment="1">
      <alignment vertical="center"/>
    </xf>
    <xf numFmtId="0" fontId="31" fillId="10" borderId="43" xfId="0" applyFont="1" applyFill="1" applyBorder="1" applyAlignment="1">
      <alignment horizontal="right" vertical="center"/>
    </xf>
    <xf numFmtId="0" fontId="31" fillId="16" borderId="66" xfId="0" applyFont="1" applyFill="1" applyBorder="1" applyAlignment="1">
      <alignment horizontal="center" vertical="center"/>
    </xf>
    <xf numFmtId="0" fontId="31" fillId="16" borderId="121" xfId="0" applyFont="1" applyFill="1" applyBorder="1" applyAlignment="1">
      <alignment vertical="center"/>
    </xf>
    <xf numFmtId="0" fontId="31" fillId="16" borderId="62" xfId="0" applyFont="1" applyFill="1" applyBorder="1" applyAlignment="1">
      <alignment horizontal="right" vertical="center"/>
    </xf>
    <xf numFmtId="0" fontId="33" fillId="0" borderId="83" xfId="0" applyFont="1" applyBorder="1">
      <alignment vertical="center"/>
    </xf>
    <xf numFmtId="0" fontId="33" fillId="0" borderId="0" xfId="0" applyFont="1" applyBorder="1">
      <alignment vertical="center"/>
    </xf>
    <xf numFmtId="0" fontId="8" fillId="0" borderId="12" xfId="0" applyFont="1" applyFill="1" applyBorder="1" applyAlignment="1">
      <alignment horizontal="center" vertical="center"/>
    </xf>
    <xf numFmtId="0" fontId="31" fillId="19" borderId="55" xfId="0" applyFont="1" applyFill="1" applyBorder="1" applyAlignment="1">
      <alignment horizontal="center" vertical="center"/>
    </xf>
    <xf numFmtId="0" fontId="8" fillId="19" borderId="60" xfId="0" applyFont="1" applyFill="1" applyBorder="1" applyAlignment="1">
      <alignment horizontal="center" vertical="center"/>
    </xf>
    <xf numFmtId="0" fontId="31" fillId="19" borderId="38" xfId="0" applyFont="1" applyFill="1" applyBorder="1" applyAlignment="1">
      <alignment horizontal="right" vertical="center"/>
    </xf>
    <xf numFmtId="0" fontId="8" fillId="19" borderId="61" xfId="0" applyFont="1" applyFill="1" applyBorder="1" applyAlignment="1">
      <alignment horizontal="center" vertical="center"/>
    </xf>
    <xf numFmtId="0" fontId="31" fillId="19" borderId="124" xfId="0" applyFont="1" applyFill="1" applyBorder="1" applyAlignment="1">
      <alignment horizontal="right" vertical="center"/>
    </xf>
    <xf numFmtId="0" fontId="31" fillId="19" borderId="33" xfId="0" applyFont="1" applyFill="1" applyBorder="1" applyAlignment="1">
      <alignment horizontal="center" vertical="center"/>
    </xf>
    <xf numFmtId="0" fontId="31" fillId="19" borderId="86" xfId="0" applyFont="1" applyFill="1" applyBorder="1" applyAlignment="1">
      <alignment horizontal="center" vertical="center"/>
    </xf>
    <xf numFmtId="0" fontId="31" fillId="19" borderId="59" xfId="0" applyFont="1" applyFill="1" applyBorder="1" applyAlignment="1">
      <alignment vertical="center"/>
    </xf>
    <xf numFmtId="0" fontId="31" fillId="19" borderId="54" xfId="0" applyFont="1" applyFill="1" applyBorder="1" applyAlignment="1">
      <alignment vertical="center"/>
    </xf>
    <xf numFmtId="0" fontId="31" fillId="19" borderId="2" xfId="0" applyFont="1" applyFill="1" applyBorder="1" applyAlignment="1">
      <alignment horizontal="right" vertical="center"/>
    </xf>
    <xf numFmtId="0" fontId="31" fillId="19" borderId="5" xfId="0" applyFont="1" applyFill="1" applyBorder="1" applyAlignment="1">
      <alignment horizontal="right" vertical="center"/>
    </xf>
    <xf numFmtId="178" fontId="8" fillId="4" borderId="36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184" fontId="8" fillId="0" borderId="53" xfId="0" applyNumberFormat="1" applyFont="1" applyFill="1" applyBorder="1" applyAlignment="1">
      <alignment horizontal="center" vertical="center"/>
    </xf>
    <xf numFmtId="0" fontId="5" fillId="0" borderId="127" xfId="0" applyFont="1" applyFill="1" applyBorder="1" applyAlignment="1">
      <alignment horizontal="center" vertical="center"/>
    </xf>
    <xf numFmtId="0" fontId="33" fillId="0" borderId="128" xfId="0" applyFont="1" applyBorder="1">
      <alignment vertical="center"/>
    </xf>
    <xf numFmtId="0" fontId="33" fillId="0" borderId="62" xfId="0" applyFont="1" applyBorder="1">
      <alignment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7" xfId="5" applyFont="1" applyFill="1" applyBorder="1" applyAlignment="1">
      <alignment horizontal="distributed" vertical="center" wrapText="1"/>
    </xf>
    <xf numFmtId="0" fontId="36" fillId="0" borderId="71" xfId="0" applyFont="1" applyFill="1" applyBorder="1" applyAlignment="1">
      <alignment horizontal="center" vertical="center" shrinkToFit="1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8" fontId="30" fillId="5" borderId="117" xfId="0" applyNumberFormat="1" applyFont="1" applyFill="1" applyBorder="1" applyAlignment="1">
      <alignment horizontal="center" vertical="center"/>
    </xf>
    <xf numFmtId="178" fontId="30" fillId="5" borderId="135" xfId="0" applyNumberFormat="1" applyFont="1" applyFill="1" applyBorder="1" applyAlignment="1">
      <alignment horizontal="center" vertical="center"/>
    </xf>
    <xf numFmtId="178" fontId="30" fillId="5" borderId="134" xfId="0" applyNumberFormat="1" applyFont="1" applyFill="1" applyBorder="1" applyAlignment="1">
      <alignment horizontal="center" vertical="center"/>
    </xf>
    <xf numFmtId="0" fontId="30" fillId="0" borderId="133" xfId="0" applyFont="1" applyBorder="1" applyAlignment="1">
      <alignment horizontal="center" vertical="center"/>
    </xf>
    <xf numFmtId="178" fontId="30" fillId="5" borderId="136" xfId="0" applyNumberFormat="1" applyFont="1" applyFill="1" applyBorder="1" applyAlignment="1">
      <alignment horizontal="center" vertical="center"/>
    </xf>
    <xf numFmtId="0" fontId="0" fillId="0" borderId="137" xfId="0" applyBorder="1">
      <alignment vertical="center"/>
    </xf>
    <xf numFmtId="178" fontId="30" fillId="5" borderId="138" xfId="0" applyNumberFormat="1" applyFont="1" applyFill="1" applyBorder="1" applyAlignment="1">
      <alignment horizontal="center" vertical="center"/>
    </xf>
    <xf numFmtId="178" fontId="30" fillId="5" borderId="139" xfId="0" applyNumberFormat="1" applyFont="1" applyFill="1" applyBorder="1" applyAlignment="1">
      <alignment horizontal="center" vertical="center"/>
    </xf>
    <xf numFmtId="178" fontId="30" fillId="5" borderId="140" xfId="0" applyNumberFormat="1" applyFont="1" applyFill="1" applyBorder="1" applyAlignment="1">
      <alignment horizontal="center" vertical="center"/>
    </xf>
    <xf numFmtId="0" fontId="30" fillId="0" borderId="141" xfId="0" applyFont="1" applyBorder="1" applyAlignment="1">
      <alignment horizontal="center" vertical="center"/>
    </xf>
    <xf numFmtId="0" fontId="30" fillId="0" borderId="136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6" borderId="142" xfId="0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8" fillId="4" borderId="70" xfId="0" applyNumberFormat="1" applyFont="1" applyFill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79" fontId="8" fillId="4" borderId="36" xfId="0" applyNumberFormat="1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center" vertical="center"/>
    </xf>
    <xf numFmtId="177" fontId="31" fillId="0" borderId="48" xfId="0" applyNumberFormat="1" applyFont="1" applyBorder="1">
      <alignment vertical="center"/>
    </xf>
    <xf numFmtId="177" fontId="31" fillId="0" borderId="120" xfId="0" applyNumberFormat="1" applyFont="1" applyBorder="1">
      <alignment vertical="center"/>
    </xf>
    <xf numFmtId="177" fontId="31" fillId="0" borderId="9" xfId="0" applyNumberFormat="1" applyFont="1" applyBorder="1">
      <alignment vertical="center"/>
    </xf>
    <xf numFmtId="177" fontId="31" fillId="0" borderId="34" xfId="0" applyNumberFormat="1" applyFont="1" applyBorder="1">
      <alignment vertical="center"/>
    </xf>
    <xf numFmtId="177" fontId="31" fillId="0" borderId="12" xfId="0" applyNumberFormat="1" applyFont="1" applyBorder="1">
      <alignment vertical="center"/>
    </xf>
    <xf numFmtId="177" fontId="31" fillId="0" borderId="27" xfId="0" applyNumberFormat="1" applyFont="1" applyBorder="1">
      <alignment vertical="center"/>
    </xf>
    <xf numFmtId="177" fontId="31" fillId="0" borderId="28" xfId="0" applyNumberFormat="1" applyFont="1" applyBorder="1">
      <alignment vertical="center"/>
    </xf>
    <xf numFmtId="177" fontId="31" fillId="0" borderId="71" xfId="0" applyNumberFormat="1" applyFont="1" applyBorder="1">
      <alignment vertical="center"/>
    </xf>
    <xf numFmtId="0" fontId="0" fillId="0" borderId="87" xfId="0" applyBorder="1">
      <alignment vertical="center"/>
    </xf>
    <xf numFmtId="0" fontId="31" fillId="0" borderId="87" xfId="0" applyFont="1" applyBorder="1" applyAlignment="1">
      <alignment horizontal="center" vertical="center"/>
    </xf>
    <xf numFmtId="177" fontId="31" fillId="0" borderId="87" xfId="0" applyNumberFormat="1" applyFont="1" applyBorder="1">
      <alignment vertical="center"/>
    </xf>
    <xf numFmtId="177" fontId="31" fillId="0" borderId="11" xfId="0" applyNumberFormat="1" applyFont="1" applyBorder="1">
      <alignment vertical="center"/>
    </xf>
    <xf numFmtId="177" fontId="31" fillId="0" borderId="53" xfId="0" applyNumberFormat="1" applyFont="1" applyBorder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14" fontId="48" fillId="0" borderId="0" xfId="0" applyNumberFormat="1" applyFont="1" applyAlignment="1">
      <alignment horizontal="center" vertical="center"/>
    </xf>
    <xf numFmtId="0" fontId="31" fillId="6" borderId="59" xfId="0" applyFont="1" applyFill="1" applyBorder="1" applyAlignment="1">
      <alignment horizontal="center" vertical="center"/>
    </xf>
    <xf numFmtId="0" fontId="31" fillId="6" borderId="70" xfId="0" applyFont="1" applyFill="1" applyBorder="1" applyAlignment="1">
      <alignment horizontal="center" vertical="center"/>
    </xf>
    <xf numFmtId="0" fontId="31" fillId="6" borderId="58" xfId="0" applyFont="1" applyFill="1" applyBorder="1" applyAlignment="1">
      <alignment horizontal="center" vertical="center"/>
    </xf>
    <xf numFmtId="0" fontId="31" fillId="6" borderId="86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149" xfId="0" applyFont="1" applyFill="1" applyBorder="1" applyAlignment="1">
      <alignment horizontal="center" vertical="center"/>
    </xf>
    <xf numFmtId="0" fontId="8" fillId="4" borderId="142" xfId="0" applyFont="1" applyFill="1" applyBorder="1" applyAlignment="1">
      <alignment horizontal="center" vertical="center"/>
    </xf>
    <xf numFmtId="0" fontId="31" fillId="4" borderId="69" xfId="0" applyFont="1" applyFill="1" applyBorder="1" applyAlignment="1">
      <alignment horizontal="right" vertical="center"/>
    </xf>
    <xf numFmtId="0" fontId="8" fillId="4" borderId="150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right" vertical="center"/>
    </xf>
    <xf numFmtId="0" fontId="31" fillId="6" borderId="65" xfId="0" applyFont="1" applyFill="1" applyBorder="1" applyAlignment="1">
      <alignment horizontal="right" vertical="center"/>
    </xf>
    <xf numFmtId="0" fontId="31" fillId="4" borderId="118" xfId="0" applyFont="1" applyFill="1" applyBorder="1" applyAlignment="1">
      <alignment horizontal="center" vertical="center"/>
    </xf>
    <xf numFmtId="0" fontId="31" fillId="4" borderId="149" xfId="0" applyFont="1" applyFill="1" applyBorder="1" applyAlignment="1">
      <alignment horizontal="center" vertical="center"/>
    </xf>
    <xf numFmtId="0" fontId="31" fillId="4" borderId="44" xfId="0" applyFont="1" applyFill="1" applyBorder="1" applyAlignment="1">
      <alignment horizontal="right" vertical="center"/>
    </xf>
    <xf numFmtId="0" fontId="8" fillId="9" borderId="142" xfId="0" applyFont="1" applyFill="1" applyBorder="1" applyAlignment="1">
      <alignment horizontal="center" vertical="center"/>
    </xf>
    <xf numFmtId="0" fontId="31" fillId="9" borderId="72" xfId="0" applyFont="1" applyFill="1" applyBorder="1" applyAlignment="1">
      <alignment horizontal="right" vertical="center"/>
    </xf>
    <xf numFmtId="0" fontId="31" fillId="6" borderId="69" xfId="0" applyFont="1" applyFill="1" applyBorder="1" applyAlignment="1">
      <alignment horizontal="right" vertical="center"/>
    </xf>
    <xf numFmtId="0" fontId="35" fillId="12" borderId="16" xfId="0" applyFont="1" applyFill="1" applyBorder="1" applyAlignment="1">
      <alignment horizontal="center" vertical="center"/>
    </xf>
    <xf numFmtId="0" fontId="31" fillId="7" borderId="38" xfId="0" applyFont="1" applyFill="1" applyBorder="1" applyAlignment="1">
      <alignment horizontal="right" vertical="center"/>
    </xf>
    <xf numFmtId="0" fontId="31" fillId="7" borderId="20" xfId="0" applyFont="1" applyFill="1" applyBorder="1" applyAlignment="1">
      <alignment horizontal="center" vertical="center"/>
    </xf>
    <xf numFmtId="0" fontId="8" fillId="7" borderId="142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right" vertical="center"/>
    </xf>
    <xf numFmtId="177" fontId="31" fillId="0" borderId="8" xfId="0" applyNumberFormat="1" applyFont="1" applyBorder="1">
      <alignment vertical="center"/>
    </xf>
    <xf numFmtId="0" fontId="31" fillId="7" borderId="70" xfId="0" applyFont="1" applyFill="1" applyBorder="1" applyAlignment="1">
      <alignment horizontal="center" vertical="center"/>
    </xf>
    <xf numFmtId="0" fontId="31" fillId="7" borderId="58" xfId="0" applyFont="1" applyFill="1" applyBorder="1" applyAlignment="1">
      <alignment horizontal="center" vertical="center"/>
    </xf>
    <xf numFmtId="0" fontId="31" fillId="7" borderId="59" xfId="0" applyFont="1" applyFill="1" applyBorder="1" applyAlignment="1">
      <alignment horizontal="center" vertical="center"/>
    </xf>
    <xf numFmtId="0" fontId="31" fillId="6" borderId="118" xfId="0" applyFont="1" applyFill="1" applyBorder="1" applyAlignment="1">
      <alignment horizontal="center" vertical="center"/>
    </xf>
    <xf numFmtId="0" fontId="31" fillId="6" borderId="149" xfId="0" applyFont="1" applyFill="1" applyBorder="1" applyAlignment="1">
      <alignment horizontal="center" vertical="center"/>
    </xf>
    <xf numFmtId="0" fontId="31" fillId="6" borderId="44" xfId="0" applyFont="1" applyFill="1" applyBorder="1" applyAlignment="1">
      <alignment horizontal="right" vertical="center"/>
    </xf>
    <xf numFmtId="0" fontId="35" fillId="12" borderId="7" xfId="0" applyFont="1" applyFill="1" applyBorder="1" applyAlignment="1">
      <alignment horizontal="center" vertical="center"/>
    </xf>
    <xf numFmtId="185" fontId="8" fillId="0" borderId="9" xfId="5" quotePrefix="1" applyNumberFormat="1" applyFont="1" applyFill="1" applyBorder="1" applyAlignment="1">
      <alignment horizontal="center" vertical="center"/>
    </xf>
    <xf numFmtId="185" fontId="8" fillId="0" borderId="11" xfId="0" applyNumberFormat="1" applyFont="1" applyFill="1" applyBorder="1" applyAlignment="1">
      <alignment horizontal="center" vertical="center"/>
    </xf>
    <xf numFmtId="185" fontId="8" fillId="0" borderId="12" xfId="0" applyNumberFormat="1" applyFont="1" applyFill="1" applyBorder="1" applyAlignment="1">
      <alignment horizontal="center" vertical="center"/>
    </xf>
    <xf numFmtId="185" fontId="36" fillId="0" borderId="48" xfId="11" applyNumberFormat="1" applyFont="1" applyFill="1" applyBorder="1" applyAlignment="1">
      <alignment horizontal="center" vertical="center"/>
    </xf>
    <xf numFmtId="185" fontId="8" fillId="0" borderId="11" xfId="5" applyNumberFormat="1" applyFont="1" applyFill="1" applyBorder="1" applyAlignment="1">
      <alignment horizontal="center" vertical="center"/>
    </xf>
    <xf numFmtId="185" fontId="8" fillId="0" borderId="51" xfId="0" applyNumberFormat="1" applyFont="1" applyFill="1" applyBorder="1" applyAlignment="1">
      <alignment horizontal="center" vertical="center"/>
    </xf>
    <xf numFmtId="185" fontId="8" fillId="0" borderId="18" xfId="0" applyNumberFormat="1" applyFont="1" applyFill="1" applyBorder="1" applyAlignment="1">
      <alignment horizontal="center" vertical="center"/>
    </xf>
    <xf numFmtId="185" fontId="8" fillId="0" borderId="11" xfId="5" quotePrefix="1" applyNumberFormat="1" applyFont="1" applyFill="1" applyBorder="1" applyAlignment="1">
      <alignment horizontal="center" vertical="center"/>
    </xf>
    <xf numFmtId="185" fontId="8" fillId="0" borderId="52" xfId="0" applyNumberFormat="1" applyFont="1" applyFill="1" applyBorder="1" applyAlignment="1">
      <alignment horizontal="center" vertical="center"/>
    </xf>
    <xf numFmtId="185" fontId="8" fillId="0" borderId="17" xfId="0" applyNumberFormat="1" applyFont="1" applyFill="1" applyBorder="1" applyAlignment="1">
      <alignment horizontal="center" vertical="center"/>
    </xf>
    <xf numFmtId="185" fontId="8" fillId="0" borderId="38" xfId="5" quotePrefix="1" applyNumberFormat="1" applyFont="1" applyFill="1" applyBorder="1" applyAlignment="1">
      <alignment horizontal="center" vertical="center"/>
    </xf>
    <xf numFmtId="185" fontId="8" fillId="0" borderId="38" xfId="5" applyNumberFormat="1" applyFont="1" applyFill="1" applyBorder="1" applyAlignment="1">
      <alignment horizontal="center" vertical="center"/>
    </xf>
    <xf numFmtId="185" fontId="8" fillId="0" borderId="130" xfId="5" quotePrefix="1" applyNumberFormat="1" applyFont="1" applyFill="1" applyBorder="1" applyAlignment="1">
      <alignment horizontal="center" vertical="center"/>
    </xf>
    <xf numFmtId="185" fontId="8" fillId="0" borderId="131" xfId="0" applyNumberFormat="1" applyFont="1" applyFill="1" applyBorder="1" applyAlignment="1">
      <alignment horizontal="center" vertical="center"/>
    </xf>
    <xf numFmtId="185" fontId="36" fillId="0" borderId="120" xfId="11" applyNumberFormat="1" applyFont="1" applyFill="1" applyBorder="1" applyAlignment="1">
      <alignment horizontal="center" vertical="center"/>
    </xf>
    <xf numFmtId="186" fontId="8" fillId="0" borderId="11" xfId="0" applyNumberFormat="1" applyFont="1" applyFill="1" applyBorder="1" applyAlignment="1">
      <alignment horizontal="center" vertical="center"/>
    </xf>
    <xf numFmtId="186" fontId="8" fillId="0" borderId="51" xfId="0" applyNumberFormat="1" applyFont="1" applyFill="1" applyBorder="1" applyAlignment="1">
      <alignment horizontal="center" vertical="center"/>
    </xf>
    <xf numFmtId="186" fontId="8" fillId="0" borderId="52" xfId="0" applyNumberFormat="1" applyFont="1" applyFill="1" applyBorder="1" applyAlignment="1">
      <alignment horizontal="center" vertical="center"/>
    </xf>
    <xf numFmtId="186" fontId="8" fillId="0" borderId="130" xfId="0" applyNumberFormat="1" applyFont="1" applyFill="1" applyBorder="1" applyAlignment="1">
      <alignment horizontal="center" vertical="center"/>
    </xf>
    <xf numFmtId="186" fontId="8" fillId="0" borderId="12" xfId="0" applyNumberFormat="1" applyFont="1" applyFill="1" applyBorder="1" applyAlignment="1">
      <alignment horizontal="center" vertical="center"/>
    </xf>
    <xf numFmtId="186" fontId="8" fillId="0" borderId="48" xfId="6" applyNumberFormat="1" applyFont="1" applyFill="1" applyBorder="1" applyAlignment="1">
      <alignment horizontal="center" vertical="center"/>
    </xf>
    <xf numFmtId="186" fontId="8" fillId="0" borderId="33" xfId="0" applyNumberFormat="1" applyFont="1" applyFill="1" applyBorder="1" applyAlignment="1">
      <alignment horizontal="center" vertical="center"/>
    </xf>
    <xf numFmtId="186" fontId="8" fillId="0" borderId="70" xfId="0" applyNumberFormat="1" applyFont="1" applyFill="1" applyBorder="1" applyAlignment="1">
      <alignment horizontal="center" vertical="center"/>
    </xf>
    <xf numFmtId="186" fontId="8" fillId="0" borderId="18" xfId="0" applyNumberFormat="1" applyFont="1" applyFill="1" applyBorder="1" applyAlignment="1">
      <alignment horizontal="center" vertical="center"/>
    </xf>
    <xf numFmtId="186" fontId="8" fillId="0" borderId="43" xfId="6" applyNumberFormat="1" applyFont="1" applyFill="1" applyBorder="1" applyAlignment="1">
      <alignment horizontal="center" vertical="center"/>
    </xf>
    <xf numFmtId="186" fontId="8" fillId="0" borderId="9" xfId="0" applyNumberFormat="1" applyFont="1" applyFill="1" applyBorder="1" applyAlignment="1">
      <alignment horizontal="center" vertical="center"/>
    </xf>
    <xf numFmtId="186" fontId="8" fillId="0" borderId="17" xfId="0" applyNumberFormat="1" applyFont="1" applyFill="1" applyBorder="1" applyAlignment="1">
      <alignment horizontal="center" vertical="center"/>
    </xf>
    <xf numFmtId="186" fontId="8" fillId="0" borderId="86" xfId="6" applyNumberFormat="1" applyFont="1" applyFill="1" applyBorder="1" applyAlignment="1">
      <alignment horizontal="center" vertical="center"/>
    </xf>
    <xf numFmtId="186" fontId="8" fillId="0" borderId="70" xfId="6" applyNumberFormat="1" applyFont="1" applyFill="1" applyBorder="1" applyAlignment="1">
      <alignment horizontal="center" vertical="center"/>
    </xf>
    <xf numFmtId="186" fontId="8" fillId="0" borderId="8" xfId="6" applyNumberFormat="1" applyFont="1" applyFill="1" applyBorder="1" applyAlignment="1">
      <alignment horizontal="center" vertical="center"/>
    </xf>
    <xf numFmtId="186" fontId="8" fillId="0" borderId="69" xfId="6" applyNumberFormat="1" applyFont="1" applyFill="1" applyBorder="1" applyAlignment="1">
      <alignment horizontal="center" vertical="center"/>
    </xf>
    <xf numFmtId="186" fontId="8" fillId="0" borderId="8" xfId="0" applyNumberFormat="1" applyFont="1" applyFill="1" applyBorder="1" applyAlignment="1">
      <alignment horizontal="center" vertical="center"/>
    </xf>
    <xf numFmtId="186" fontId="8" fillId="0" borderId="131" xfId="0" applyNumberFormat="1" applyFont="1" applyFill="1" applyBorder="1" applyAlignment="1">
      <alignment horizontal="center" vertical="center"/>
    </xf>
    <xf numFmtId="186" fontId="8" fillId="0" borderId="132" xfId="6" applyNumberFormat="1" applyFont="1" applyFill="1" applyBorder="1" applyAlignment="1">
      <alignment horizontal="center" vertical="center"/>
    </xf>
    <xf numFmtId="186" fontId="8" fillId="0" borderId="34" xfId="0" applyNumberFormat="1" applyFont="1" applyFill="1" applyBorder="1" applyAlignment="1">
      <alignment horizontal="center" vertical="center"/>
    </xf>
    <xf numFmtId="186" fontId="8" fillId="0" borderId="71" xfId="0" applyNumberFormat="1" applyFont="1" applyFill="1" applyBorder="1" applyAlignment="1">
      <alignment horizontal="center" vertical="center"/>
    </xf>
    <xf numFmtId="187" fontId="36" fillId="0" borderId="11" xfId="9" applyNumberFormat="1" applyFont="1" applyFill="1" applyBorder="1" applyAlignment="1">
      <alignment horizontal="center" vertical="center"/>
    </xf>
    <xf numFmtId="187" fontId="36" fillId="0" borderId="12" xfId="9" applyNumberFormat="1" applyFont="1" applyFill="1" applyBorder="1" applyAlignment="1">
      <alignment horizontal="center" vertical="center"/>
    </xf>
    <xf numFmtId="187" fontId="8" fillId="0" borderId="12" xfId="0" applyNumberFormat="1" applyFont="1" applyFill="1" applyBorder="1" applyAlignment="1">
      <alignment horizontal="center" vertical="center"/>
    </xf>
    <xf numFmtId="187" fontId="8" fillId="0" borderId="11" xfId="0" applyNumberFormat="1" applyFont="1" applyFill="1" applyBorder="1" applyAlignment="1">
      <alignment horizontal="center" vertical="center"/>
    </xf>
    <xf numFmtId="187" fontId="8" fillId="0" borderId="18" xfId="0" applyNumberFormat="1" applyFont="1" applyFill="1" applyBorder="1" applyAlignment="1">
      <alignment horizontal="center" vertical="center"/>
    </xf>
    <xf numFmtId="187" fontId="8" fillId="0" borderId="51" xfId="0" applyNumberFormat="1" applyFont="1" applyFill="1" applyBorder="1" applyAlignment="1">
      <alignment horizontal="center" vertical="center"/>
    </xf>
    <xf numFmtId="187" fontId="8" fillId="0" borderId="17" xfId="0" applyNumberFormat="1" applyFont="1" applyFill="1" applyBorder="1" applyAlignment="1">
      <alignment horizontal="center" vertical="center"/>
    </xf>
    <xf numFmtId="187" fontId="8" fillId="0" borderId="52" xfId="0" applyNumberFormat="1" applyFont="1" applyFill="1" applyBorder="1" applyAlignment="1">
      <alignment horizontal="center" vertical="center"/>
    </xf>
    <xf numFmtId="187" fontId="36" fillId="0" borderId="18" xfId="9" applyNumberFormat="1" applyFont="1" applyFill="1" applyBorder="1" applyAlignment="1">
      <alignment horizontal="center" vertical="center"/>
    </xf>
    <xf numFmtId="187" fontId="36" fillId="0" borderId="17" xfId="9" applyNumberFormat="1" applyFont="1" applyFill="1" applyBorder="1" applyAlignment="1">
      <alignment horizontal="center" vertical="center"/>
    </xf>
    <xf numFmtId="187" fontId="36" fillId="0" borderId="51" xfId="9" applyNumberFormat="1" applyFont="1" applyFill="1" applyBorder="1" applyAlignment="1">
      <alignment horizontal="center" vertical="center"/>
    </xf>
    <xf numFmtId="187" fontId="36" fillId="0" borderId="52" xfId="9" applyNumberFormat="1" applyFont="1" applyFill="1" applyBorder="1" applyAlignment="1">
      <alignment horizontal="center" vertical="center"/>
    </xf>
    <xf numFmtId="187" fontId="36" fillId="0" borderId="53" xfId="9" applyNumberFormat="1" applyFont="1" applyFill="1" applyBorder="1" applyAlignment="1">
      <alignment horizontal="center" vertical="center"/>
    </xf>
    <xf numFmtId="187" fontId="36" fillId="0" borderId="27" xfId="9" applyNumberFormat="1" applyFont="1" applyFill="1" applyBorder="1" applyAlignment="1">
      <alignment horizontal="center" vertical="center"/>
    </xf>
    <xf numFmtId="187" fontId="8" fillId="0" borderId="131" xfId="0" applyNumberFormat="1" applyFont="1" applyFill="1" applyBorder="1" applyAlignment="1">
      <alignment horizontal="center" vertical="center"/>
    </xf>
    <xf numFmtId="187" fontId="8" fillId="0" borderId="130" xfId="0" applyNumberFormat="1" applyFont="1" applyFill="1" applyBorder="1" applyAlignment="1">
      <alignment horizontal="center" vertical="center"/>
    </xf>
    <xf numFmtId="186" fontId="8" fillId="0" borderId="69" xfId="0" applyNumberFormat="1" applyFont="1" applyFill="1" applyBorder="1" applyAlignment="1">
      <alignment horizontal="center" vertical="center"/>
    </xf>
    <xf numFmtId="186" fontId="8" fillId="0" borderId="27" xfId="0" applyNumberFormat="1" applyFont="1" applyFill="1" applyBorder="1" applyAlignment="1">
      <alignment horizontal="center" vertical="center"/>
    </xf>
    <xf numFmtId="186" fontId="8" fillId="0" borderId="53" xfId="0" applyNumberFormat="1" applyFont="1" applyFill="1" applyBorder="1" applyAlignment="1">
      <alignment horizontal="center" vertical="center"/>
    </xf>
    <xf numFmtId="185" fontId="8" fillId="0" borderId="19" xfId="0" applyNumberFormat="1" applyFont="1" applyFill="1" applyBorder="1" applyAlignment="1">
      <alignment horizontal="center" vertical="center"/>
    </xf>
    <xf numFmtId="185" fontId="8" fillId="0" borderId="8" xfId="0" applyNumberFormat="1" applyFont="1" applyFill="1" applyBorder="1" applyAlignment="1">
      <alignment horizontal="center" vertical="center"/>
    </xf>
    <xf numFmtId="185" fontId="8" fillId="0" borderId="43" xfId="0" applyNumberFormat="1" applyFont="1" applyFill="1" applyBorder="1" applyAlignment="1">
      <alignment horizontal="center" vertical="center"/>
    </xf>
    <xf numFmtId="185" fontId="8" fillId="0" borderId="69" xfId="0" applyNumberFormat="1" applyFont="1" applyFill="1" applyBorder="1" applyAlignment="1">
      <alignment horizontal="center" vertical="center"/>
    </xf>
    <xf numFmtId="185" fontId="8" fillId="0" borderId="86" xfId="0" applyNumberFormat="1" applyFont="1" applyFill="1" applyBorder="1" applyAlignment="1">
      <alignment horizontal="center" vertical="center"/>
    </xf>
    <xf numFmtId="185" fontId="8" fillId="0" borderId="70" xfId="0" applyNumberFormat="1" applyFont="1" applyFill="1" applyBorder="1" applyAlignment="1">
      <alignment horizontal="center" vertical="center"/>
    </xf>
    <xf numFmtId="185" fontId="8" fillId="0" borderId="48" xfId="0" applyNumberFormat="1" applyFont="1" applyFill="1" applyBorder="1" applyAlignment="1">
      <alignment horizontal="center" vertical="center"/>
    </xf>
    <xf numFmtId="185" fontId="8" fillId="0" borderId="53" xfId="0" applyNumberFormat="1" applyFont="1" applyFill="1" applyBorder="1" applyAlignment="1">
      <alignment horizontal="center" vertical="center"/>
    </xf>
    <xf numFmtId="185" fontId="8" fillId="0" borderId="120" xfId="0" applyNumberFormat="1" applyFont="1" applyFill="1" applyBorder="1" applyAlignment="1">
      <alignment horizontal="center" vertical="center"/>
    </xf>
    <xf numFmtId="185" fontId="8" fillId="0" borderId="71" xfId="0" applyNumberFormat="1" applyFont="1" applyFill="1" applyBorder="1" applyAlignment="1">
      <alignment horizontal="center" vertical="center"/>
    </xf>
    <xf numFmtId="185" fontId="8" fillId="0" borderId="27" xfId="0" applyNumberFormat="1" applyFont="1" applyFill="1" applyBorder="1" applyAlignment="1">
      <alignment horizontal="center" vertical="center"/>
    </xf>
    <xf numFmtId="187" fontId="8" fillId="0" borderId="9" xfId="0" applyNumberFormat="1" applyFont="1" applyFill="1" applyBorder="1" applyAlignment="1">
      <alignment horizontal="center" vertical="center"/>
    </xf>
    <xf numFmtId="187" fontId="8" fillId="0" borderId="86" xfId="107" applyNumberFormat="1" applyFont="1" applyFill="1" applyBorder="1" applyAlignment="1">
      <alignment horizontal="center" vertical="center"/>
    </xf>
    <xf numFmtId="187" fontId="8" fillId="0" borderId="70" xfId="107" applyNumberFormat="1" applyFont="1" applyFill="1" applyBorder="1" applyAlignment="1">
      <alignment horizontal="center" vertical="center"/>
    </xf>
    <xf numFmtId="187" fontId="8" fillId="0" borderId="8" xfId="107" applyNumberFormat="1" applyFont="1" applyFill="1" applyBorder="1" applyAlignment="1">
      <alignment horizontal="center" vertical="center"/>
    </xf>
    <xf numFmtId="187" fontId="8" fillId="0" borderId="70" xfId="0" applyNumberFormat="1" applyFont="1" applyFill="1" applyBorder="1" applyAlignment="1">
      <alignment horizontal="center" vertical="center"/>
    </xf>
    <xf numFmtId="187" fontId="8" fillId="0" borderId="34" xfId="0" applyNumberFormat="1" applyFont="1" applyFill="1" applyBorder="1" applyAlignment="1">
      <alignment horizontal="center" vertical="center"/>
    </xf>
    <xf numFmtId="187" fontId="8" fillId="0" borderId="71" xfId="0" applyNumberFormat="1" applyFont="1" applyFill="1" applyBorder="1" applyAlignment="1">
      <alignment horizontal="center" vertical="center"/>
    </xf>
    <xf numFmtId="185" fontId="8" fillId="0" borderId="66" xfId="0" applyNumberFormat="1" applyFont="1" applyFill="1" applyBorder="1" applyAlignment="1">
      <alignment horizontal="center" vertical="center"/>
    </xf>
    <xf numFmtId="185" fontId="8" fillId="0" borderId="67" xfId="0" applyNumberFormat="1" applyFont="1" applyFill="1" applyBorder="1" applyAlignment="1">
      <alignment horizontal="center" vertical="center"/>
    </xf>
    <xf numFmtId="185" fontId="8" fillId="0" borderId="68" xfId="0" applyNumberFormat="1" applyFont="1" applyFill="1" applyBorder="1" applyAlignment="1">
      <alignment horizontal="center" vertical="center"/>
    </xf>
    <xf numFmtId="186" fontId="8" fillId="0" borderId="15" xfId="0" applyNumberFormat="1" applyFont="1" applyFill="1" applyBorder="1" applyAlignment="1">
      <alignment horizontal="center" vertical="center"/>
    </xf>
    <xf numFmtId="186" fontId="8" fillId="0" borderId="47" xfId="0" applyNumberFormat="1" applyFont="1" applyFill="1" applyBorder="1" applyAlignment="1">
      <alignment horizontal="center" vertical="center"/>
    </xf>
    <xf numFmtId="186" fontId="8" fillId="0" borderId="46" xfId="0" applyNumberFormat="1" applyFont="1" applyFill="1" applyBorder="1" applyAlignment="1">
      <alignment horizontal="center" vertical="center"/>
    </xf>
    <xf numFmtId="187" fontId="8" fillId="0" borderId="15" xfId="0" applyNumberFormat="1" applyFont="1" applyFill="1" applyBorder="1" applyAlignment="1">
      <alignment horizontal="center" vertical="center"/>
    </xf>
    <xf numFmtId="187" fontId="8" fillId="0" borderId="47" xfId="0" applyNumberFormat="1" applyFont="1" applyFill="1" applyBorder="1" applyAlignment="1">
      <alignment horizontal="center" vertical="center"/>
    </xf>
    <xf numFmtId="187" fontId="8" fillId="0" borderId="31" xfId="0" applyNumberFormat="1" applyFont="1" applyFill="1" applyBorder="1" applyAlignment="1">
      <alignment horizontal="center" vertical="center"/>
    </xf>
    <xf numFmtId="187" fontId="8" fillId="0" borderId="35" xfId="0" applyNumberFormat="1" applyFont="1" applyFill="1" applyBorder="1" applyAlignment="1">
      <alignment horizontal="center" vertical="center"/>
    </xf>
    <xf numFmtId="185" fontId="8" fillId="0" borderId="9" xfId="0" applyNumberFormat="1" applyFont="1" applyFill="1" applyBorder="1" applyAlignment="1">
      <alignment horizontal="center" vertical="center"/>
    </xf>
    <xf numFmtId="185" fontId="8" fillId="0" borderId="10" xfId="0" applyNumberFormat="1" applyFont="1" applyFill="1" applyBorder="1" applyAlignment="1">
      <alignment horizontal="center" vertical="center"/>
    </xf>
    <xf numFmtId="185" fontId="8" fillId="0" borderId="21" xfId="0" applyNumberFormat="1" applyFont="1" applyFill="1" applyBorder="1" applyAlignment="1">
      <alignment horizontal="center" vertical="center"/>
    </xf>
    <xf numFmtId="185" fontId="8" fillId="0" borderId="75" xfId="0" applyNumberFormat="1" applyFont="1" applyFill="1" applyBorder="1" applyAlignment="1">
      <alignment horizontal="center" vertical="center"/>
    </xf>
    <xf numFmtId="185" fontId="8" fillId="0" borderId="74" xfId="0" applyNumberFormat="1" applyFont="1" applyFill="1" applyBorder="1" applyAlignment="1">
      <alignment horizontal="center" vertical="center"/>
    </xf>
    <xf numFmtId="185" fontId="8" fillId="0" borderId="36" xfId="0" applyNumberFormat="1" applyFont="1" applyFill="1" applyBorder="1" applyAlignment="1">
      <alignment horizontal="center" vertical="center"/>
    </xf>
    <xf numFmtId="186" fontId="8" fillId="0" borderId="75" xfId="0" applyNumberFormat="1" applyFont="1" applyFill="1" applyBorder="1" applyAlignment="1">
      <alignment horizontal="center" vertical="center"/>
    </xf>
    <xf numFmtId="186" fontId="8" fillId="0" borderId="20" xfId="0" applyNumberFormat="1" applyFont="1" applyFill="1" applyBorder="1" applyAlignment="1">
      <alignment horizontal="center" vertical="center"/>
    </xf>
    <xf numFmtId="186" fontId="8" fillId="0" borderId="36" xfId="6" applyNumberFormat="1" applyFont="1" applyFill="1" applyBorder="1" applyAlignment="1">
      <alignment horizontal="center" vertical="center"/>
    </xf>
    <xf numFmtId="186" fontId="8" fillId="0" borderId="21" xfId="0" applyNumberFormat="1" applyFont="1" applyFill="1" applyBorder="1" applyAlignment="1">
      <alignment horizontal="center" vertical="center"/>
    </xf>
    <xf numFmtId="186" fontId="8" fillId="0" borderId="77" xfId="0" applyNumberFormat="1" applyFont="1" applyFill="1" applyBorder="1" applyAlignment="1">
      <alignment horizontal="center" vertical="center"/>
    </xf>
    <xf numFmtId="187" fontId="8" fillId="0" borderId="33" xfId="0" applyNumberFormat="1" applyFont="1" applyFill="1" applyBorder="1" applyAlignment="1">
      <alignment horizontal="center" vertical="center"/>
    </xf>
    <xf numFmtId="187" fontId="8" fillId="0" borderId="20" xfId="0" applyNumberFormat="1" applyFont="1" applyFill="1" applyBorder="1" applyAlignment="1">
      <alignment horizontal="center" vertical="center"/>
    </xf>
    <xf numFmtId="187" fontId="8" fillId="0" borderId="21" xfId="0" applyNumberFormat="1" applyFont="1" applyFill="1" applyBorder="1" applyAlignment="1">
      <alignment horizontal="center" vertical="center"/>
    </xf>
    <xf numFmtId="187" fontId="8" fillId="0" borderId="77" xfId="0" applyNumberFormat="1" applyFont="1" applyFill="1" applyBorder="1" applyAlignment="1">
      <alignment horizontal="center" vertical="center"/>
    </xf>
    <xf numFmtId="187" fontId="8" fillId="0" borderId="75" xfId="0" applyNumberFormat="1" applyFont="1" applyFill="1" applyBorder="1" applyAlignment="1">
      <alignment horizontal="center" vertical="center"/>
    </xf>
    <xf numFmtId="186" fontId="8" fillId="0" borderId="36" xfId="0" applyNumberFormat="1" applyFont="1" applyFill="1" applyBorder="1" applyAlignment="1">
      <alignment horizontal="center" vertical="center"/>
    </xf>
    <xf numFmtId="186" fontId="8" fillId="0" borderId="76" xfId="0" applyNumberFormat="1" applyFont="1" applyFill="1" applyBorder="1" applyAlignment="1">
      <alignment horizontal="center" vertical="center"/>
    </xf>
    <xf numFmtId="185" fontId="8" fillId="0" borderId="76" xfId="0" applyNumberFormat="1" applyFont="1" applyFill="1" applyBorder="1" applyAlignment="1">
      <alignment horizontal="center" vertical="center"/>
    </xf>
    <xf numFmtId="187" fontId="8" fillId="0" borderId="86" xfId="0" applyNumberFormat="1" applyFont="1" applyFill="1" applyBorder="1" applyAlignment="1">
      <alignment horizontal="center" vertical="center"/>
    </xf>
    <xf numFmtId="187" fontId="8" fillId="0" borderId="125" xfId="0" applyNumberFormat="1" applyFont="1" applyFill="1" applyBorder="1" applyAlignment="1">
      <alignment horizontal="center" vertical="center"/>
    </xf>
    <xf numFmtId="185" fontId="8" fillId="0" borderId="129" xfId="0" applyNumberFormat="1" applyFont="1" applyFill="1" applyBorder="1" applyAlignment="1">
      <alignment horizontal="center" vertical="center"/>
    </xf>
    <xf numFmtId="185" fontId="31" fillId="0" borderId="145" xfId="0" applyNumberFormat="1" applyFont="1" applyBorder="1">
      <alignment vertical="center"/>
    </xf>
    <xf numFmtId="185" fontId="31" fillId="0" borderId="146" xfId="0" applyNumberFormat="1" applyFont="1" applyBorder="1">
      <alignment vertical="center"/>
    </xf>
    <xf numFmtId="185" fontId="31" fillId="0" borderId="5" xfId="0" applyNumberFormat="1" applyFont="1" applyBorder="1">
      <alignment vertical="center"/>
    </xf>
    <xf numFmtId="185" fontId="31" fillId="0" borderId="9" xfId="0" applyNumberFormat="1" applyFont="1" applyBorder="1">
      <alignment vertical="center"/>
    </xf>
    <xf numFmtId="185" fontId="31" fillId="0" borderId="12" xfId="0" applyNumberFormat="1" applyFont="1" applyBorder="1">
      <alignment vertical="center"/>
    </xf>
    <xf numFmtId="185" fontId="31" fillId="0" borderId="48" xfId="0" applyNumberFormat="1" applyFont="1" applyBorder="1">
      <alignment vertical="center"/>
    </xf>
    <xf numFmtId="185" fontId="31" fillId="0" borderId="9" xfId="0" applyNumberFormat="1" applyFont="1" applyFill="1" applyBorder="1">
      <alignment vertical="center"/>
    </xf>
    <xf numFmtId="185" fontId="31" fillId="0" borderId="12" xfId="0" applyNumberFormat="1" applyFont="1" applyFill="1" applyBorder="1">
      <alignment vertical="center"/>
    </xf>
    <xf numFmtId="185" fontId="31" fillId="0" borderId="48" xfId="0" applyNumberFormat="1" applyFont="1" applyFill="1" applyBorder="1">
      <alignment vertical="center"/>
    </xf>
    <xf numFmtId="186" fontId="31" fillId="0" borderId="146" xfId="0" applyNumberFormat="1" applyFont="1" applyBorder="1">
      <alignment vertical="center"/>
    </xf>
    <xf numFmtId="186" fontId="31" fillId="0" borderId="12" xfId="0" applyNumberFormat="1" applyFont="1" applyBorder="1">
      <alignment vertical="center"/>
    </xf>
    <xf numFmtId="186" fontId="31" fillId="0" borderId="12" xfId="0" applyNumberFormat="1" applyFont="1" applyFill="1" applyBorder="1">
      <alignment vertical="center"/>
    </xf>
    <xf numFmtId="186" fontId="31" fillId="0" borderId="5" xfId="0" applyNumberFormat="1" applyFont="1" applyBorder="1">
      <alignment vertical="center"/>
    </xf>
    <xf numFmtId="186" fontId="31" fillId="0" borderId="145" xfId="0" applyNumberFormat="1" applyFont="1" applyBorder="1">
      <alignment vertical="center"/>
    </xf>
    <xf numFmtId="186" fontId="31" fillId="0" borderId="48" xfId="0" applyNumberFormat="1" applyFont="1" applyBorder="1">
      <alignment vertical="center"/>
    </xf>
    <xf numFmtId="186" fontId="31" fillId="0" borderId="9" xfId="0" applyNumberFormat="1" applyFont="1" applyBorder="1">
      <alignment vertical="center"/>
    </xf>
    <xf numFmtId="186" fontId="31" fillId="0" borderId="48" xfId="0" applyNumberFormat="1" applyFont="1" applyFill="1" applyBorder="1">
      <alignment vertical="center"/>
    </xf>
    <xf numFmtId="186" fontId="31" fillId="0" borderId="9" xfId="0" applyNumberFormat="1" applyFont="1" applyFill="1" applyBorder="1">
      <alignment vertical="center"/>
    </xf>
    <xf numFmtId="187" fontId="31" fillId="0" borderId="145" xfId="0" applyNumberFormat="1" applyFont="1" applyBorder="1">
      <alignment vertical="center"/>
    </xf>
    <xf numFmtId="187" fontId="31" fillId="0" borderId="146" xfId="0" applyNumberFormat="1" applyFont="1" applyBorder="1">
      <alignment vertical="center"/>
    </xf>
    <xf numFmtId="187" fontId="31" fillId="0" borderId="9" xfId="0" applyNumberFormat="1" applyFont="1" applyBorder="1">
      <alignment vertical="center"/>
    </xf>
    <xf numFmtId="187" fontId="31" fillId="0" borderId="12" xfId="0" applyNumberFormat="1" applyFont="1" applyBorder="1">
      <alignment vertical="center"/>
    </xf>
    <xf numFmtId="187" fontId="31" fillId="0" borderId="9" xfId="0" applyNumberFormat="1" applyFont="1" applyFill="1" applyBorder="1">
      <alignment vertical="center"/>
    </xf>
    <xf numFmtId="187" fontId="31" fillId="0" borderId="12" xfId="0" applyNumberFormat="1" applyFont="1" applyFill="1" applyBorder="1">
      <alignment vertical="center"/>
    </xf>
    <xf numFmtId="186" fontId="31" fillId="0" borderId="148" xfId="0" applyNumberFormat="1" applyFont="1" applyBorder="1">
      <alignment vertical="center"/>
    </xf>
    <xf numFmtId="186" fontId="31" fillId="0" borderId="8" xfId="0" applyNumberFormat="1" applyFont="1" applyBorder="1">
      <alignment vertical="center"/>
    </xf>
    <xf numFmtId="186" fontId="31" fillId="0" borderId="8" xfId="0" applyNumberFormat="1" applyFont="1" applyFill="1" applyBorder="1">
      <alignment vertical="center"/>
    </xf>
    <xf numFmtId="185" fontId="31" fillId="0" borderId="147" xfId="0" applyNumberFormat="1" applyFont="1" applyBorder="1">
      <alignment vertical="center"/>
    </xf>
    <xf numFmtId="185" fontId="31" fillId="0" borderId="148" xfId="0" applyNumberFormat="1" applyFont="1" applyBorder="1">
      <alignment vertical="center"/>
    </xf>
    <xf numFmtId="185" fontId="31" fillId="0" borderId="11" xfId="0" applyNumberFormat="1" applyFont="1" applyBorder="1">
      <alignment vertical="center"/>
    </xf>
    <xf numFmtId="185" fontId="31" fillId="0" borderId="8" xfId="0" applyNumberFormat="1" applyFont="1" applyBorder="1">
      <alignment vertical="center"/>
    </xf>
    <xf numFmtId="185" fontId="31" fillId="0" borderId="11" xfId="0" applyNumberFormat="1" applyFont="1" applyFill="1" applyBorder="1">
      <alignment vertical="center"/>
    </xf>
    <xf numFmtId="185" fontId="31" fillId="0" borderId="8" xfId="0" applyNumberFormat="1" applyFont="1" applyFill="1" applyBorder="1">
      <alignment vertical="center"/>
    </xf>
    <xf numFmtId="187" fontId="31" fillId="0" borderId="5" xfId="0" applyNumberFormat="1" applyFont="1" applyBorder="1">
      <alignment vertical="center"/>
    </xf>
    <xf numFmtId="187" fontId="31" fillId="0" borderId="48" xfId="0" applyNumberFormat="1" applyFont="1" applyBorder="1">
      <alignment vertical="center"/>
    </xf>
    <xf numFmtId="187" fontId="31" fillId="0" borderId="48" xfId="0" applyNumberFormat="1" applyFont="1" applyFill="1" applyBorder="1">
      <alignment vertical="center"/>
    </xf>
    <xf numFmtId="185" fontId="31" fillId="0" borderId="122" xfId="0" applyNumberFormat="1" applyFont="1" applyBorder="1">
      <alignment vertical="center"/>
    </xf>
    <xf numFmtId="185" fontId="31" fillId="0" borderId="106" xfId="0" applyNumberFormat="1" applyFont="1" applyBorder="1">
      <alignment vertical="center"/>
    </xf>
    <xf numFmtId="185" fontId="31" fillId="0" borderId="106" xfId="0" applyNumberFormat="1" applyFont="1" applyFill="1" applyBorder="1">
      <alignment vertical="center"/>
    </xf>
    <xf numFmtId="185" fontId="31" fillId="0" borderId="67" xfId="0" applyNumberFormat="1" applyFont="1" applyBorder="1">
      <alignment vertical="center"/>
    </xf>
    <xf numFmtId="186" fontId="8" fillId="0" borderId="7" xfId="0" applyNumberFormat="1" applyFont="1" applyFill="1" applyBorder="1" applyAlignment="1">
      <alignment horizontal="center" vertical="center"/>
    </xf>
    <xf numFmtId="186" fontId="8" fillId="0" borderId="85" xfId="0" applyNumberFormat="1" applyFont="1" applyFill="1" applyBorder="1" applyAlignment="1">
      <alignment horizontal="center" vertical="center"/>
    </xf>
    <xf numFmtId="187" fontId="8" fillId="0" borderId="76" xfId="0" applyNumberFormat="1" applyFont="1" applyFill="1" applyBorder="1" applyAlignment="1">
      <alignment horizontal="center" vertical="center"/>
    </xf>
    <xf numFmtId="185" fontId="8" fillId="0" borderId="77" xfId="0" applyNumberFormat="1" applyFont="1" applyFill="1" applyBorder="1" applyAlignment="1">
      <alignment horizontal="center" vertical="center"/>
    </xf>
    <xf numFmtId="187" fontId="8" fillId="0" borderId="8" xfId="0" applyNumberFormat="1" applyFont="1" applyFill="1" applyBorder="1" applyAlignment="1">
      <alignment horizontal="center" vertical="center"/>
    </xf>
    <xf numFmtId="187" fontId="8" fillId="0" borderId="36" xfId="0" applyNumberFormat="1" applyFont="1" applyFill="1" applyBorder="1" applyAlignment="1">
      <alignment horizontal="center" vertical="center"/>
    </xf>
    <xf numFmtId="185" fontId="8" fillId="0" borderId="33" xfId="0" applyNumberFormat="1" applyFont="1" applyFill="1" applyBorder="1" applyAlignment="1">
      <alignment horizontal="center" vertical="center"/>
    </xf>
    <xf numFmtId="185" fontId="8" fillId="0" borderId="125" xfId="0" applyNumberFormat="1" applyFont="1" applyFill="1" applyBorder="1" applyAlignment="1">
      <alignment horizontal="center" vertical="center"/>
    </xf>
    <xf numFmtId="187" fontId="8" fillId="0" borderId="66" xfId="0" applyNumberFormat="1" applyFont="1" applyFill="1" applyBorder="1" applyAlignment="1">
      <alignment horizontal="center" vertical="center"/>
    </xf>
    <xf numFmtId="186" fontId="31" fillId="0" borderId="41" xfId="0" applyNumberFormat="1" applyFont="1" applyBorder="1">
      <alignment vertical="center"/>
    </xf>
    <xf numFmtId="186" fontId="31" fillId="0" borderId="7" xfId="0" applyNumberFormat="1" applyFont="1" applyBorder="1">
      <alignment vertical="center"/>
    </xf>
    <xf numFmtId="186" fontId="31" fillId="0" borderId="7" xfId="0" applyNumberFormat="1" applyFont="1" applyFill="1" applyBorder="1">
      <alignment vertical="center"/>
    </xf>
    <xf numFmtId="186" fontId="31" fillId="0" borderId="79" xfId="0" applyNumberFormat="1" applyFont="1" applyBorder="1">
      <alignment vertical="center"/>
    </xf>
    <xf numFmtId="187" fontId="31" fillId="0" borderId="144" xfId="0" applyNumberFormat="1" applyFont="1" applyBorder="1">
      <alignment vertical="center"/>
    </xf>
    <xf numFmtId="187" fontId="31" fillId="0" borderId="73" xfId="0" applyNumberFormat="1" applyFont="1" applyBorder="1">
      <alignment vertical="center"/>
    </xf>
    <xf numFmtId="187" fontId="31" fillId="0" borderId="73" xfId="0" applyNumberFormat="1" applyFont="1" applyFill="1" applyBorder="1">
      <alignment vertical="center"/>
    </xf>
    <xf numFmtId="185" fontId="8" fillId="0" borderId="143" xfId="0" applyNumberFormat="1" applyFont="1" applyFill="1" applyBorder="1" applyAlignment="1">
      <alignment horizontal="center" vertical="center"/>
    </xf>
    <xf numFmtId="186" fontId="31" fillId="0" borderId="147" xfId="0" applyNumberFormat="1" applyFont="1" applyBorder="1">
      <alignment vertical="center"/>
    </xf>
    <xf numFmtId="187" fontId="31" fillId="0" borderId="147" xfId="0" applyNumberFormat="1" applyFont="1" applyBorder="1">
      <alignment vertical="center"/>
    </xf>
    <xf numFmtId="186" fontId="8" fillId="0" borderId="19" xfId="0" applyNumberFormat="1" applyFont="1" applyFill="1" applyBorder="1" applyAlignment="1">
      <alignment horizontal="center" vertical="center"/>
    </xf>
    <xf numFmtId="186" fontId="8" fillId="0" borderId="37" xfId="0" applyNumberFormat="1" applyFont="1" applyFill="1" applyBorder="1" applyAlignment="1">
      <alignment horizontal="center" vertical="center"/>
    </xf>
    <xf numFmtId="187" fontId="8" fillId="0" borderId="37" xfId="0" applyNumberFormat="1" applyFont="1" applyFill="1" applyBorder="1" applyAlignment="1">
      <alignment horizontal="center" vertical="center"/>
    </xf>
    <xf numFmtId="186" fontId="8" fillId="0" borderId="145" xfId="0" applyNumberFormat="1" applyFont="1" applyFill="1" applyBorder="1" applyAlignment="1">
      <alignment horizontal="center" vertical="center"/>
    </xf>
    <xf numFmtId="186" fontId="31" fillId="0" borderId="9" xfId="0" applyNumberFormat="1" applyFont="1" applyBorder="1" applyAlignment="1">
      <alignment horizontal="center" vertical="center"/>
    </xf>
    <xf numFmtId="187" fontId="8" fillId="0" borderId="145" xfId="0" applyNumberFormat="1" applyFont="1" applyFill="1" applyBorder="1" applyAlignment="1">
      <alignment horizontal="center" vertical="center"/>
    </xf>
    <xf numFmtId="187" fontId="31" fillId="0" borderId="9" xfId="0" applyNumberFormat="1" applyFont="1" applyBorder="1" applyAlignment="1">
      <alignment horizontal="center" vertical="center"/>
    </xf>
    <xf numFmtId="187" fontId="8" fillId="0" borderId="38" xfId="0" applyNumberFormat="1" applyFont="1" applyFill="1" applyBorder="1" applyAlignment="1">
      <alignment horizontal="center" vertical="center"/>
    </xf>
    <xf numFmtId="187" fontId="8" fillId="0" borderId="148" xfId="0" applyNumberFormat="1" applyFont="1" applyFill="1" applyBorder="1" applyAlignment="1">
      <alignment horizontal="center" vertical="center"/>
    </xf>
    <xf numFmtId="187" fontId="8" fillId="0" borderId="116" xfId="0" applyNumberFormat="1" applyFont="1" applyFill="1" applyBorder="1" applyAlignment="1">
      <alignment horizontal="center" vertical="center"/>
    </xf>
    <xf numFmtId="187" fontId="31" fillId="0" borderId="11" xfId="0" applyNumberFormat="1" applyFont="1" applyBorder="1" applyAlignment="1">
      <alignment horizontal="center" vertical="center"/>
    </xf>
    <xf numFmtId="187" fontId="31" fillId="0" borderId="8" xfId="0" applyNumberFormat="1" applyFont="1" applyBorder="1" applyAlignment="1">
      <alignment horizontal="center" vertical="center"/>
    </xf>
    <xf numFmtId="186" fontId="5" fillId="0" borderId="9" xfId="0" applyNumberFormat="1" applyFont="1" applyFill="1" applyBorder="1" applyAlignment="1">
      <alignment horizontal="center" vertical="center"/>
    </xf>
    <xf numFmtId="186" fontId="5" fillId="0" borderId="15" xfId="0" applyNumberFormat="1" applyFont="1" applyFill="1" applyBorder="1" applyAlignment="1">
      <alignment horizontal="center" vertical="center"/>
    </xf>
    <xf numFmtId="186" fontId="5" fillId="0" borderId="16" xfId="0" applyNumberFormat="1" applyFont="1" applyFill="1" applyBorder="1" applyAlignment="1">
      <alignment horizontal="center" vertical="center"/>
    </xf>
    <xf numFmtId="187" fontId="5" fillId="0" borderId="15" xfId="0" applyNumberFormat="1" applyFont="1" applyFill="1" applyBorder="1" applyAlignment="1">
      <alignment horizontal="center" vertical="center"/>
    </xf>
    <xf numFmtId="187" fontId="5" fillId="0" borderId="16" xfId="0" applyNumberFormat="1" applyFont="1" applyFill="1" applyBorder="1" applyAlignment="1">
      <alignment horizontal="center" vertical="center"/>
    </xf>
    <xf numFmtId="187" fontId="5" fillId="0" borderId="9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29" fillId="0" borderId="0" xfId="108">
      <alignment vertical="center"/>
    </xf>
    <xf numFmtId="0" fontId="8" fillId="0" borderId="12" xfId="0" applyFont="1" applyFill="1" applyBorder="1" applyAlignment="1">
      <alignment horizontal="center" vertical="center"/>
    </xf>
    <xf numFmtId="0" fontId="50" fillId="0" borderId="7" xfId="13" applyFont="1" applyFill="1" applyBorder="1" applyAlignment="1">
      <alignment horizontal="center" vertical="center"/>
    </xf>
    <xf numFmtId="0" fontId="50" fillId="0" borderId="7" xfId="13" applyFont="1" applyBorder="1" applyAlignment="1">
      <alignment horizontal="center" vertical="center"/>
    </xf>
    <xf numFmtId="186" fontId="8" fillId="0" borderId="125" xfId="6" applyNumberFormat="1" applyFont="1" applyFill="1" applyBorder="1" applyAlignment="1">
      <alignment horizontal="center" vertical="center"/>
    </xf>
    <xf numFmtId="185" fontId="8" fillId="0" borderId="28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8" xfId="0" applyBorder="1">
      <alignment vertical="center"/>
    </xf>
    <xf numFmtId="0" fontId="0" fillId="0" borderId="120" xfId="0" applyBorder="1">
      <alignment vertical="center"/>
    </xf>
    <xf numFmtId="0" fontId="0" fillId="0" borderId="145" xfId="0" applyBorder="1">
      <alignment vertical="center"/>
    </xf>
    <xf numFmtId="0" fontId="0" fillId="0" borderId="9" xfId="0" applyBorder="1">
      <alignment vertical="center"/>
    </xf>
    <xf numFmtId="0" fontId="0" fillId="0" borderId="34" xfId="0" applyBorder="1">
      <alignment vertical="center"/>
    </xf>
    <xf numFmtId="0" fontId="0" fillId="0" borderId="146" xfId="0" applyBorder="1">
      <alignment vertical="center"/>
    </xf>
    <xf numFmtId="0" fontId="0" fillId="0" borderId="12" xfId="0" applyBorder="1">
      <alignment vertical="center"/>
    </xf>
    <xf numFmtId="0" fontId="0" fillId="0" borderId="27" xfId="0" applyBorder="1">
      <alignment vertical="center"/>
    </xf>
    <xf numFmtId="0" fontId="0" fillId="0" borderId="108" xfId="0" applyBorder="1">
      <alignment vertical="center"/>
    </xf>
    <xf numFmtId="0" fontId="0" fillId="0" borderId="106" xfId="0" applyBorder="1">
      <alignment vertical="center"/>
    </xf>
    <xf numFmtId="0" fontId="0" fillId="0" borderId="68" xfId="0" applyBorder="1">
      <alignment vertical="center"/>
    </xf>
    <xf numFmtId="0" fontId="0" fillId="0" borderId="67" xfId="0" applyBorder="1">
      <alignment vertical="center"/>
    </xf>
    <xf numFmtId="0" fontId="25" fillId="3" borderId="3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/>
    </xf>
    <xf numFmtId="0" fontId="20" fillId="3" borderId="38" xfId="0" applyFont="1" applyFill="1" applyBorder="1" applyAlignment="1">
      <alignment horizontal="right" vertical="center"/>
    </xf>
    <xf numFmtId="0" fontId="20" fillId="3" borderId="45" xfId="0" applyFont="1" applyFill="1" applyBorder="1" applyAlignment="1">
      <alignment horizontal="right" vertical="center"/>
    </xf>
    <xf numFmtId="178" fontId="8" fillId="0" borderId="48" xfId="0" applyNumberFormat="1" applyFont="1" applyFill="1" applyBorder="1" applyAlignment="1">
      <alignment horizontal="center" vertical="center"/>
    </xf>
    <xf numFmtId="181" fontId="8" fillId="0" borderId="9" xfId="0" applyNumberFormat="1" applyFont="1" applyFill="1" applyBorder="1" applyAlignment="1">
      <alignment horizontal="center" vertical="center"/>
    </xf>
    <xf numFmtId="178" fontId="8" fillId="0" borderId="12" xfId="0" applyNumberFormat="1" applyFont="1" applyFill="1" applyBorder="1" applyAlignment="1">
      <alignment horizontal="center" vertical="center"/>
    </xf>
    <xf numFmtId="178" fontId="8" fillId="0" borderId="8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0" fillId="0" borderId="0" xfId="0" applyFont="1">
      <alignment vertical="center"/>
    </xf>
    <xf numFmtId="0" fontId="35" fillId="12" borderId="16" xfId="0" applyFont="1" applyFill="1" applyBorder="1" applyAlignment="1">
      <alignment horizontal="center" vertical="center"/>
    </xf>
    <xf numFmtId="0" fontId="35" fillId="12" borderId="48" xfId="0" applyFont="1" applyFill="1" applyBorder="1" applyAlignment="1">
      <alignment horizontal="center" vertical="center"/>
    </xf>
    <xf numFmtId="0" fontId="20" fillId="12" borderId="103" xfId="0" applyFont="1" applyFill="1" applyBorder="1" applyAlignment="1">
      <alignment horizontal="center" vertical="center"/>
    </xf>
    <xf numFmtId="0" fontId="20" fillId="12" borderId="104" xfId="0" applyFont="1" applyFill="1" applyBorder="1" applyAlignment="1">
      <alignment horizontal="center" vertical="center"/>
    </xf>
    <xf numFmtId="0" fontId="20" fillId="12" borderId="105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1" fillId="6" borderId="80" xfId="0" applyFont="1" applyFill="1" applyBorder="1" applyAlignment="1">
      <alignment horizontal="center" vertical="center"/>
    </xf>
    <xf numFmtId="0" fontId="31" fillId="6" borderId="101" xfId="0" applyFont="1" applyFill="1" applyBorder="1" applyAlignment="1">
      <alignment horizontal="center" vertical="center"/>
    </xf>
    <xf numFmtId="0" fontId="31" fillId="6" borderId="102" xfId="0" applyFont="1" applyFill="1" applyBorder="1" applyAlignment="1">
      <alignment horizontal="center" vertical="center"/>
    </xf>
    <xf numFmtId="0" fontId="31" fillId="6" borderId="84" xfId="0" applyFont="1" applyFill="1" applyBorder="1" applyAlignment="1">
      <alignment horizontal="center" vertical="center"/>
    </xf>
    <xf numFmtId="0" fontId="20" fillId="12" borderId="16" xfId="0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2" borderId="48" xfId="0" applyFont="1" applyFill="1" applyBorder="1" applyAlignment="1">
      <alignment horizontal="center" vertical="center"/>
    </xf>
    <xf numFmtId="0" fontId="8" fillId="6" borderId="82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/>
    </xf>
    <xf numFmtId="0" fontId="8" fillId="6" borderId="102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20" fillId="13" borderId="96" xfId="0" applyFont="1" applyFill="1" applyBorder="1" applyAlignment="1">
      <alignment horizontal="center" vertical="center"/>
    </xf>
    <xf numFmtId="0" fontId="20" fillId="13" borderId="87" xfId="0" applyFont="1" applyFill="1" applyBorder="1" applyAlignment="1">
      <alignment horizontal="center" vertical="center"/>
    </xf>
    <xf numFmtId="0" fontId="20" fillId="13" borderId="97" xfId="0" applyFont="1" applyFill="1" applyBorder="1" applyAlignment="1">
      <alignment horizontal="center" vertical="center"/>
    </xf>
    <xf numFmtId="0" fontId="20" fillId="13" borderId="98" xfId="0" applyFont="1" applyFill="1" applyBorder="1" applyAlignment="1">
      <alignment horizontal="center" vertical="center"/>
    </xf>
    <xf numFmtId="0" fontId="20" fillId="13" borderId="6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31" fillId="4" borderId="100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8" borderId="80" xfId="0" applyFont="1" applyFill="1" applyBorder="1" applyAlignment="1">
      <alignment horizontal="center" vertical="center"/>
    </xf>
    <xf numFmtId="0" fontId="8" fillId="8" borderId="84" xfId="0" applyFont="1" applyFill="1" applyBorder="1" applyAlignment="1">
      <alignment horizontal="center" vertical="center"/>
    </xf>
    <xf numFmtId="0" fontId="8" fillId="0" borderId="107" xfId="0" applyFont="1" applyFill="1" applyBorder="1" applyAlignment="1">
      <alignment horizontal="center" vertical="center"/>
    </xf>
    <xf numFmtId="0" fontId="8" fillId="0" borderId="69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0" fillId="3" borderId="96" xfId="0" applyFont="1" applyFill="1" applyBorder="1" applyAlignment="1">
      <alignment horizontal="center" vertical="center"/>
    </xf>
    <xf numFmtId="0" fontId="20" fillId="3" borderId="97" xfId="0" applyFont="1" applyFill="1" applyBorder="1" applyAlignment="1">
      <alignment horizontal="center" vertical="center"/>
    </xf>
    <xf numFmtId="0" fontId="20" fillId="3" borderId="98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31" fillId="9" borderId="82" xfId="0" applyFont="1" applyFill="1" applyBorder="1" applyAlignment="1">
      <alignment horizontal="center" vertical="center"/>
    </xf>
    <xf numFmtId="0" fontId="31" fillId="9" borderId="84" xfId="0" applyFont="1" applyFill="1" applyBorder="1" applyAlignment="1">
      <alignment horizontal="center" vertical="center"/>
    </xf>
    <xf numFmtId="0" fontId="35" fillId="14" borderId="96" xfId="0" applyFont="1" applyFill="1" applyBorder="1" applyAlignment="1">
      <alignment horizontal="center" vertical="center"/>
    </xf>
    <xf numFmtId="0" fontId="35" fillId="14" borderId="97" xfId="0" applyFont="1" applyFill="1" applyBorder="1" applyAlignment="1">
      <alignment horizontal="center" vertical="center"/>
    </xf>
    <xf numFmtId="0" fontId="35" fillId="14" borderId="98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 vertical="center"/>
    </xf>
    <xf numFmtId="0" fontId="33" fillId="0" borderId="91" xfId="0" applyFont="1" applyBorder="1" applyAlignment="1">
      <alignment horizontal="left" vertical="center"/>
    </xf>
    <xf numFmtId="0" fontId="33" fillId="0" borderId="46" xfId="0" applyFont="1" applyBorder="1" applyAlignment="1">
      <alignment horizontal="left" vertical="center"/>
    </xf>
    <xf numFmtId="183" fontId="33" fillId="0" borderId="89" xfId="0" applyNumberFormat="1" applyFont="1" applyBorder="1" applyAlignment="1">
      <alignment horizontal="left" vertical="center"/>
    </xf>
    <xf numFmtId="183" fontId="33" fillId="0" borderId="95" xfId="0" applyNumberFormat="1" applyFont="1" applyBorder="1" applyAlignment="1">
      <alignment horizontal="left" vertical="center"/>
    </xf>
    <xf numFmtId="183" fontId="33" fillId="0" borderId="7" xfId="0" applyNumberFormat="1" applyFont="1" applyBorder="1" applyAlignment="1">
      <alignment horizontal="left" vertical="center"/>
    </xf>
    <xf numFmtId="183" fontId="33" fillId="0" borderId="73" xfId="0" applyNumberFormat="1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73" xfId="0" applyFont="1" applyBorder="1" applyAlignment="1">
      <alignment horizontal="left" vertical="center"/>
    </xf>
    <xf numFmtId="0" fontId="33" fillId="0" borderId="35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33" fillId="0" borderId="89" xfId="0" applyFont="1" applyBorder="1" applyAlignment="1">
      <alignment horizontal="left" vertical="center"/>
    </xf>
    <xf numFmtId="0" fontId="33" fillId="0" borderId="90" xfId="0" applyFont="1" applyBorder="1" applyAlignment="1">
      <alignment horizontal="left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35" fillId="11" borderId="19" xfId="0" applyFont="1" applyFill="1" applyBorder="1" applyAlignment="1">
      <alignment horizontal="center" vertical="center"/>
    </xf>
    <xf numFmtId="0" fontId="35" fillId="11" borderId="48" xfId="0" applyFont="1" applyFill="1" applyBorder="1" applyAlignment="1">
      <alignment horizontal="center" vertical="center"/>
    </xf>
    <xf numFmtId="0" fontId="31" fillId="7" borderId="101" xfId="0" applyFont="1" applyFill="1" applyBorder="1" applyAlignment="1">
      <alignment horizontal="center" vertical="center"/>
    </xf>
    <xf numFmtId="0" fontId="31" fillId="7" borderId="84" xfId="0" applyFont="1" applyFill="1" applyBorder="1" applyAlignment="1">
      <alignment horizontal="center" vertical="center"/>
    </xf>
    <xf numFmtId="0" fontId="35" fillId="18" borderId="87" xfId="0" applyFont="1" applyFill="1" applyBorder="1" applyAlignment="1">
      <alignment horizontal="center" vertical="center"/>
    </xf>
    <xf numFmtId="0" fontId="35" fillId="18" borderId="81" xfId="0" applyFont="1" applyFill="1" applyBorder="1" applyAlignment="1">
      <alignment horizontal="center" vertical="center"/>
    </xf>
    <xf numFmtId="0" fontId="35" fillId="18" borderId="6" xfId="0" applyFont="1" applyFill="1" applyBorder="1" applyAlignment="1">
      <alignment horizontal="center" vertical="center"/>
    </xf>
    <xf numFmtId="0" fontId="35" fillId="18" borderId="108" xfId="0" applyFont="1" applyFill="1" applyBorder="1" applyAlignment="1">
      <alignment horizontal="center" vertical="center"/>
    </xf>
    <xf numFmtId="0" fontId="31" fillId="19" borderId="101" xfId="0" applyFont="1" applyFill="1" applyBorder="1" applyAlignment="1">
      <alignment horizontal="center" vertical="center"/>
    </xf>
    <xf numFmtId="0" fontId="31" fillId="19" borderId="102" xfId="0" applyFont="1" applyFill="1" applyBorder="1" applyAlignment="1">
      <alignment horizontal="center" vertical="center"/>
    </xf>
    <xf numFmtId="0" fontId="31" fillId="19" borderId="80" xfId="0" applyFont="1" applyFill="1" applyBorder="1" applyAlignment="1">
      <alignment horizontal="center" vertical="center"/>
    </xf>
    <xf numFmtId="0" fontId="31" fillId="19" borderId="123" xfId="0" applyFont="1" applyFill="1" applyBorder="1" applyAlignment="1">
      <alignment horizontal="center" vertical="center"/>
    </xf>
    <xf numFmtId="0" fontId="35" fillId="15" borderId="96" xfId="0" applyFont="1" applyFill="1" applyBorder="1" applyAlignment="1">
      <alignment horizontal="center" vertical="center"/>
    </xf>
    <xf numFmtId="0" fontId="35" fillId="15" borderId="97" xfId="0" applyFont="1" applyFill="1" applyBorder="1" applyAlignment="1">
      <alignment horizontal="center" vertical="center"/>
    </xf>
    <xf numFmtId="0" fontId="35" fillId="15" borderId="98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35" fillId="11" borderId="16" xfId="0" applyFont="1" applyFill="1" applyBorder="1" applyAlignment="1">
      <alignment horizontal="center" vertical="center"/>
    </xf>
    <xf numFmtId="0" fontId="31" fillId="7" borderId="82" xfId="0" applyFont="1" applyFill="1" applyBorder="1" applyAlignment="1">
      <alignment horizontal="center" vertical="center"/>
    </xf>
    <xf numFmtId="0" fontId="35" fillId="11" borderId="103" xfId="0" applyFont="1" applyFill="1" applyBorder="1" applyAlignment="1">
      <alignment horizontal="center" vertical="center"/>
    </xf>
    <xf numFmtId="0" fontId="35" fillId="11" borderId="104" xfId="0" applyFont="1" applyFill="1" applyBorder="1" applyAlignment="1">
      <alignment horizontal="center" vertical="center"/>
    </xf>
    <xf numFmtId="0" fontId="35" fillId="11" borderId="105" xfId="0" applyFont="1" applyFill="1" applyBorder="1" applyAlignment="1">
      <alignment horizontal="center" vertical="center"/>
    </xf>
    <xf numFmtId="0" fontId="50" fillId="0" borderId="151" xfId="13" applyFont="1" applyFill="1" applyBorder="1" applyAlignment="1">
      <alignment horizontal="center" vertical="center"/>
    </xf>
    <xf numFmtId="0" fontId="50" fillId="0" borderId="41" xfId="13" applyFont="1" applyFill="1" applyBorder="1" applyAlignment="1">
      <alignment horizontal="center" vertical="center"/>
    </xf>
    <xf numFmtId="0" fontId="50" fillId="0" borderId="90" xfId="13" applyFont="1" applyFill="1" applyBorder="1" applyAlignment="1">
      <alignment horizontal="center" vertical="center"/>
    </xf>
    <xf numFmtId="0" fontId="50" fillId="0" borderId="7" xfId="13" applyFont="1" applyFill="1" applyBorder="1" applyAlignment="1">
      <alignment horizontal="center" vertical="center"/>
    </xf>
    <xf numFmtId="0" fontId="50" fillId="0" borderId="90" xfId="13" applyFont="1" applyBorder="1" applyAlignment="1">
      <alignment horizontal="center" vertical="center"/>
    </xf>
    <xf numFmtId="0" fontId="50" fillId="0" borderId="91" xfId="0" applyFont="1" applyBorder="1" applyAlignment="1">
      <alignment horizontal="center" vertical="center"/>
    </xf>
    <xf numFmtId="0" fontId="50" fillId="0" borderId="46" xfId="0" applyFont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31" fillId="4" borderId="82" xfId="0" applyFont="1" applyFill="1" applyBorder="1" applyAlignment="1">
      <alignment horizontal="center" vertical="center"/>
    </xf>
    <xf numFmtId="0" fontId="31" fillId="4" borderId="84" xfId="0" applyFont="1" applyFill="1" applyBorder="1" applyAlignment="1">
      <alignment horizontal="center" vertical="center"/>
    </xf>
    <xf numFmtId="0" fontId="44" fillId="0" borderId="46" xfId="0" applyFont="1" applyBorder="1" applyAlignment="1">
      <alignment horizontal="left" vertical="center"/>
    </xf>
    <xf numFmtId="0" fontId="44" fillId="0" borderId="35" xfId="0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8" fillId="0" borderId="94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45" fillId="0" borderId="111" xfId="0" applyFont="1" applyBorder="1" applyAlignment="1">
      <alignment horizontal="right" vertical="center"/>
    </xf>
    <xf numFmtId="0" fontId="8" fillId="0" borderId="97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1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1" fillId="0" borderId="91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110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1" fillId="0" borderId="90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5" fillId="14" borderId="109" xfId="0" applyFont="1" applyFill="1" applyBorder="1" applyAlignment="1">
      <alignment horizontal="center" vertical="center"/>
    </xf>
    <xf numFmtId="0" fontId="35" fillId="14" borderId="41" xfId="0" applyFont="1" applyFill="1" applyBorder="1" applyAlignment="1">
      <alignment horizontal="center" vertical="center"/>
    </xf>
    <xf numFmtId="0" fontId="31" fillId="7" borderId="99" xfId="0" applyFont="1" applyFill="1" applyBorder="1" applyAlignment="1">
      <alignment horizontal="center" vertical="center"/>
    </xf>
    <xf numFmtId="0" fontId="31" fillId="7" borderId="54" xfId="0" applyFont="1" applyFill="1" applyBorder="1" applyAlignment="1">
      <alignment horizontal="center" vertical="center"/>
    </xf>
    <xf numFmtId="0" fontId="20" fillId="3" borderId="109" xfId="0" applyFont="1" applyFill="1" applyBorder="1" applyAlignment="1">
      <alignment horizontal="center" vertical="center"/>
    </xf>
    <xf numFmtId="0" fontId="20" fillId="3" borderId="41" xfId="0" applyFont="1" applyFill="1" applyBorder="1" applyAlignment="1">
      <alignment horizontal="center" vertical="center"/>
    </xf>
    <xf numFmtId="0" fontId="33" fillId="0" borderId="63" xfId="0" applyFont="1" applyBorder="1" applyAlignment="1">
      <alignment horizontal="left" vertical="center"/>
    </xf>
    <xf numFmtId="0" fontId="33" fillId="0" borderId="120" xfId="0" applyFont="1" applyBorder="1" applyAlignment="1">
      <alignment horizontal="left" vertical="center"/>
    </xf>
    <xf numFmtId="183" fontId="33" fillId="0" borderId="47" xfId="0" applyNumberFormat="1" applyFont="1" applyBorder="1" applyAlignment="1">
      <alignment horizontal="left" vertical="center"/>
    </xf>
    <xf numFmtId="183" fontId="33" fillId="0" borderId="28" xfId="0" applyNumberFormat="1" applyFont="1" applyBorder="1" applyAlignment="1">
      <alignment horizontal="left" vertical="center"/>
    </xf>
    <xf numFmtId="183" fontId="33" fillId="0" borderId="68" xfId="0" applyNumberFormat="1" applyFont="1" applyBorder="1" applyAlignment="1">
      <alignment horizontal="left" vertical="center"/>
    </xf>
    <xf numFmtId="0" fontId="35" fillId="18" borderId="96" xfId="0" applyFont="1" applyFill="1" applyBorder="1" applyAlignment="1">
      <alignment horizontal="center" vertical="center"/>
    </xf>
    <xf numFmtId="0" fontId="35" fillId="18" borderId="97" xfId="0" applyFont="1" applyFill="1" applyBorder="1" applyAlignment="1">
      <alignment horizontal="center" vertical="center"/>
    </xf>
    <xf numFmtId="0" fontId="35" fillId="18" borderId="98" xfId="0" applyFont="1" applyFill="1" applyBorder="1" applyAlignment="1">
      <alignment horizontal="center" vertical="center"/>
    </xf>
    <xf numFmtId="0" fontId="35" fillId="18" borderId="5" xfId="0" applyFont="1" applyFill="1" applyBorder="1" applyAlignment="1">
      <alignment horizontal="center" vertical="center"/>
    </xf>
    <xf numFmtId="0" fontId="35" fillId="17" borderId="81" xfId="0" applyFont="1" applyFill="1" applyBorder="1" applyAlignment="1">
      <alignment horizontal="center" vertical="center" wrapText="1"/>
    </xf>
    <xf numFmtId="0" fontId="35" fillId="17" borderId="10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6" fillId="0" borderId="6" xfId="0" applyFont="1" applyBorder="1" applyAlignment="1">
      <alignment horizontal="right" vertical="center"/>
    </xf>
    <xf numFmtId="0" fontId="5" fillId="3" borderId="82" xfId="0" applyFont="1" applyFill="1" applyBorder="1" applyAlignment="1">
      <alignment horizontal="center" vertical="center"/>
    </xf>
    <xf numFmtId="0" fontId="5" fillId="3" borderId="101" xfId="0" applyFont="1" applyFill="1" applyBorder="1" applyAlignment="1">
      <alignment horizontal="center" vertical="center"/>
    </xf>
    <xf numFmtId="0" fontId="5" fillId="3" borderId="84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/>
    </xf>
    <xf numFmtId="0" fontId="25" fillId="3" borderId="84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87" fontId="24" fillId="3" borderId="114" xfId="0" applyNumberFormat="1" applyFont="1" applyFill="1" applyBorder="1" applyAlignment="1">
      <alignment horizontal="center" vertical="center"/>
    </xf>
    <xf numFmtId="187" fontId="24" fillId="3" borderId="116" xfId="0" applyNumberFormat="1" applyFont="1" applyFill="1" applyBorder="1" applyAlignment="1">
      <alignment horizontal="center" vertical="center"/>
    </xf>
    <xf numFmtId="176" fontId="24" fillId="3" borderId="16" xfId="0" applyNumberFormat="1" applyFont="1" applyFill="1" applyBorder="1" applyAlignment="1">
      <alignment horizontal="center" vertical="center"/>
    </xf>
    <xf numFmtId="176" fontId="24" fillId="3" borderId="48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179" fontId="24" fillId="3" borderId="16" xfId="0" applyNumberFormat="1" applyFont="1" applyFill="1" applyBorder="1" applyAlignment="1">
      <alignment horizontal="center" vertical="center"/>
    </xf>
    <xf numFmtId="179" fontId="24" fillId="3" borderId="48" xfId="0" applyNumberFormat="1" applyFont="1" applyFill="1" applyBorder="1" applyAlignment="1">
      <alignment horizontal="center" vertical="center"/>
    </xf>
    <xf numFmtId="0" fontId="5" fillId="0" borderId="114" xfId="0" applyFont="1" applyFill="1" applyBorder="1" applyAlignment="1">
      <alignment horizontal="center" vertical="center"/>
    </xf>
    <xf numFmtId="0" fontId="5" fillId="0" borderId="115" xfId="0" applyFont="1" applyFill="1" applyBorder="1" applyAlignment="1">
      <alignment horizontal="center" vertical="center"/>
    </xf>
    <xf numFmtId="0" fontId="5" fillId="0" borderId="116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right" vertical="center"/>
    </xf>
    <xf numFmtId="0" fontId="25" fillId="3" borderId="8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7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9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5" fillId="5" borderId="82" xfId="0" applyFont="1" applyFill="1" applyBorder="1" applyAlignment="1">
      <alignment horizontal="center" vertical="center" wrapText="1"/>
    </xf>
    <xf numFmtId="0" fontId="25" fillId="5" borderId="84" xfId="0" applyFont="1" applyFill="1" applyBorder="1" applyAlignment="1">
      <alignment horizontal="center" vertical="center" wrapText="1"/>
    </xf>
    <xf numFmtId="0" fontId="25" fillId="5" borderId="82" xfId="0" applyFont="1" applyFill="1" applyBorder="1" applyAlignment="1">
      <alignment horizontal="center" vertical="center"/>
    </xf>
    <xf numFmtId="0" fontId="25" fillId="5" borderId="84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183" fontId="33" fillId="0" borderId="46" xfId="0" applyNumberFormat="1" applyFont="1" applyBorder="1" applyAlignment="1">
      <alignment horizontal="left" vertical="center"/>
    </xf>
    <xf numFmtId="183" fontId="33" fillId="0" borderId="35" xfId="0" applyNumberFormat="1" applyFont="1" applyBorder="1" applyAlignment="1">
      <alignment horizontal="left" vertical="center"/>
    </xf>
    <xf numFmtId="0" fontId="31" fillId="0" borderId="79" xfId="0" applyFont="1" applyBorder="1" applyAlignment="1">
      <alignment horizontal="center" vertical="center"/>
    </xf>
    <xf numFmtId="187" fontId="24" fillId="3" borderId="98" xfId="0" applyNumberFormat="1" applyFont="1" applyFill="1" applyBorder="1" applyAlignment="1">
      <alignment horizontal="center" vertical="center"/>
    </xf>
    <xf numFmtId="187" fontId="24" fillId="3" borderId="5" xfId="0" applyNumberFormat="1" applyFont="1" applyFill="1" applyBorder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/>
    </xf>
  </cellXfs>
  <cellStyles count="109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12" xfId="108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7197056"/>
        <c:axId val="157198592"/>
      </c:radarChart>
      <c:catAx>
        <c:axId val="1571970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198592"/>
        <c:crosses val="autoZero"/>
        <c:lblAlgn val="ctr"/>
        <c:lblOffset val="100"/>
      </c:catAx>
      <c:valAx>
        <c:axId val="157198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1970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710208"/>
        <c:axId val="157711744"/>
      </c:barChart>
      <c:catAx>
        <c:axId val="157710208"/>
        <c:scaling>
          <c:orientation val="minMax"/>
        </c:scaling>
        <c:axPos val="b"/>
        <c:numFmt formatCode="General" sourceLinked="1"/>
        <c:majorTickMark val="none"/>
        <c:tickLblPos val="nextTo"/>
        <c:crossAx val="157711744"/>
        <c:crosses val="autoZero"/>
        <c:auto val="1"/>
        <c:lblAlgn val="ctr"/>
        <c:lblOffset val="100"/>
      </c:catAx>
      <c:valAx>
        <c:axId val="157711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710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931264"/>
        <c:axId val="163932800"/>
      </c:barChart>
      <c:catAx>
        <c:axId val="163931264"/>
        <c:scaling>
          <c:orientation val="minMax"/>
        </c:scaling>
        <c:axPos val="b"/>
        <c:numFmt formatCode="General" sourceLinked="1"/>
        <c:majorTickMark val="none"/>
        <c:tickLblPos val="nextTo"/>
        <c:crossAx val="163932800"/>
        <c:crosses val="autoZero"/>
        <c:auto val="1"/>
        <c:lblAlgn val="ctr"/>
        <c:lblOffset val="100"/>
      </c:catAx>
      <c:valAx>
        <c:axId val="163932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931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840000"/>
        <c:axId val="163841536"/>
      </c:radarChart>
      <c:catAx>
        <c:axId val="163840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841536"/>
        <c:crosses val="autoZero"/>
        <c:lblAlgn val="ctr"/>
        <c:lblOffset val="100"/>
      </c:catAx>
      <c:valAx>
        <c:axId val="163841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840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875072"/>
        <c:axId val="163889152"/>
      </c:barChart>
      <c:catAx>
        <c:axId val="163875072"/>
        <c:scaling>
          <c:orientation val="minMax"/>
        </c:scaling>
        <c:axPos val="b"/>
        <c:numFmt formatCode="General" sourceLinked="1"/>
        <c:majorTickMark val="none"/>
        <c:tickLblPos val="nextTo"/>
        <c:crossAx val="163889152"/>
        <c:crosses val="autoZero"/>
        <c:auto val="1"/>
        <c:lblAlgn val="ctr"/>
        <c:lblOffset val="100"/>
      </c:catAx>
      <c:valAx>
        <c:axId val="163889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875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975936"/>
        <c:axId val="163977472"/>
      </c:radarChart>
      <c:catAx>
        <c:axId val="163975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977472"/>
        <c:crosses val="autoZero"/>
        <c:lblAlgn val="ctr"/>
        <c:lblOffset val="100"/>
      </c:catAx>
      <c:valAx>
        <c:axId val="163977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975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995008"/>
        <c:axId val="164013184"/>
      </c:barChart>
      <c:catAx>
        <c:axId val="163995008"/>
        <c:scaling>
          <c:orientation val="minMax"/>
        </c:scaling>
        <c:axPos val="b"/>
        <c:numFmt formatCode="General" sourceLinked="1"/>
        <c:majorTickMark val="none"/>
        <c:tickLblPos val="nextTo"/>
        <c:crossAx val="164013184"/>
        <c:crosses val="autoZero"/>
        <c:auto val="1"/>
        <c:lblAlgn val="ctr"/>
        <c:lblOffset val="100"/>
      </c:catAx>
      <c:valAx>
        <c:axId val="164013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995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047104"/>
        <c:axId val="164065280"/>
      </c:radarChart>
      <c:catAx>
        <c:axId val="164047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065280"/>
        <c:crosses val="autoZero"/>
        <c:lblAlgn val="ctr"/>
        <c:lblOffset val="100"/>
      </c:catAx>
      <c:valAx>
        <c:axId val="164065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047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176640"/>
        <c:axId val="164178176"/>
      </c:barChart>
      <c:catAx>
        <c:axId val="164176640"/>
        <c:scaling>
          <c:orientation val="minMax"/>
        </c:scaling>
        <c:axPos val="b"/>
        <c:numFmt formatCode="General" sourceLinked="1"/>
        <c:majorTickMark val="none"/>
        <c:tickLblPos val="nextTo"/>
        <c:crossAx val="164178176"/>
        <c:crosses val="autoZero"/>
        <c:auto val="1"/>
        <c:lblAlgn val="ctr"/>
        <c:lblOffset val="100"/>
      </c:catAx>
      <c:valAx>
        <c:axId val="164178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176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211712"/>
        <c:axId val="164213504"/>
      </c:radarChart>
      <c:catAx>
        <c:axId val="164211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213504"/>
        <c:crosses val="autoZero"/>
        <c:lblAlgn val="ctr"/>
        <c:lblOffset val="100"/>
      </c:catAx>
      <c:valAx>
        <c:axId val="164213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211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251136"/>
        <c:axId val="164252672"/>
      </c:barChart>
      <c:catAx>
        <c:axId val="164251136"/>
        <c:scaling>
          <c:orientation val="minMax"/>
        </c:scaling>
        <c:axPos val="b"/>
        <c:numFmt formatCode="General" sourceLinked="1"/>
        <c:majorTickMark val="none"/>
        <c:tickLblPos val="nextTo"/>
        <c:crossAx val="164252672"/>
        <c:crosses val="autoZero"/>
        <c:auto val="1"/>
        <c:lblAlgn val="ctr"/>
        <c:lblOffset val="100"/>
      </c:catAx>
      <c:valAx>
        <c:axId val="164252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2511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282752"/>
        <c:axId val="164284288"/>
      </c:radarChart>
      <c:catAx>
        <c:axId val="164282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284288"/>
        <c:crosses val="autoZero"/>
        <c:lblAlgn val="ctr"/>
        <c:lblOffset val="100"/>
      </c:catAx>
      <c:valAx>
        <c:axId val="1642842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282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7741440"/>
        <c:axId val="157742976"/>
      </c:radarChart>
      <c:catAx>
        <c:axId val="157741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742976"/>
        <c:crosses val="autoZero"/>
        <c:lblAlgn val="ctr"/>
        <c:lblOffset val="100"/>
      </c:catAx>
      <c:valAx>
        <c:axId val="157742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741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124160"/>
        <c:axId val="164125696"/>
      </c:barChart>
      <c:catAx>
        <c:axId val="164124160"/>
        <c:scaling>
          <c:orientation val="minMax"/>
        </c:scaling>
        <c:axPos val="b"/>
        <c:numFmt formatCode="General" sourceLinked="1"/>
        <c:majorTickMark val="none"/>
        <c:tickLblPos val="nextTo"/>
        <c:crossAx val="164125696"/>
        <c:crosses val="autoZero"/>
        <c:auto val="1"/>
        <c:lblAlgn val="ctr"/>
        <c:lblOffset val="100"/>
      </c:catAx>
      <c:valAx>
        <c:axId val="1641256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1241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159872"/>
        <c:axId val="164161408"/>
      </c:radarChart>
      <c:catAx>
        <c:axId val="164159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161408"/>
        <c:crosses val="autoZero"/>
        <c:lblAlgn val="ctr"/>
        <c:lblOffset val="100"/>
      </c:catAx>
      <c:valAx>
        <c:axId val="164161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159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403840"/>
        <c:axId val="164426112"/>
      </c:barChart>
      <c:catAx>
        <c:axId val="164403840"/>
        <c:scaling>
          <c:orientation val="minMax"/>
        </c:scaling>
        <c:axPos val="b"/>
        <c:numFmt formatCode="General" sourceLinked="1"/>
        <c:majorTickMark val="none"/>
        <c:tickLblPos val="nextTo"/>
        <c:crossAx val="164426112"/>
        <c:crosses val="autoZero"/>
        <c:auto val="1"/>
        <c:lblAlgn val="ctr"/>
        <c:lblOffset val="100"/>
      </c:catAx>
      <c:valAx>
        <c:axId val="164426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403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443264"/>
        <c:axId val="164444800"/>
      </c:radarChart>
      <c:catAx>
        <c:axId val="164443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444800"/>
        <c:crosses val="autoZero"/>
        <c:lblAlgn val="ctr"/>
        <c:lblOffset val="100"/>
      </c:catAx>
      <c:valAx>
        <c:axId val="164444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443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478336"/>
        <c:axId val="164488320"/>
      </c:barChart>
      <c:catAx>
        <c:axId val="164478336"/>
        <c:scaling>
          <c:orientation val="minMax"/>
        </c:scaling>
        <c:axPos val="b"/>
        <c:numFmt formatCode="General" sourceLinked="1"/>
        <c:majorTickMark val="none"/>
        <c:tickLblPos val="nextTo"/>
        <c:crossAx val="164488320"/>
        <c:crosses val="autoZero"/>
        <c:auto val="1"/>
        <c:lblAlgn val="ctr"/>
        <c:lblOffset val="100"/>
      </c:catAx>
      <c:valAx>
        <c:axId val="164488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478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591872"/>
        <c:axId val="164597760"/>
      </c:radarChart>
      <c:catAx>
        <c:axId val="164591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597760"/>
        <c:crosses val="autoZero"/>
        <c:lblAlgn val="ctr"/>
        <c:lblOffset val="100"/>
      </c:catAx>
      <c:valAx>
        <c:axId val="164597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591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635392"/>
        <c:axId val="164636928"/>
      </c:barChart>
      <c:catAx>
        <c:axId val="164635392"/>
        <c:scaling>
          <c:orientation val="minMax"/>
        </c:scaling>
        <c:axPos val="b"/>
        <c:numFmt formatCode="General" sourceLinked="1"/>
        <c:majorTickMark val="none"/>
        <c:tickLblPos val="nextTo"/>
        <c:crossAx val="164636928"/>
        <c:crosses val="autoZero"/>
        <c:auto val="1"/>
        <c:lblAlgn val="ctr"/>
        <c:lblOffset val="100"/>
      </c:catAx>
      <c:valAx>
        <c:axId val="164636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635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670848"/>
        <c:axId val="164672640"/>
      </c:radarChart>
      <c:catAx>
        <c:axId val="164670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672640"/>
        <c:crosses val="autoZero"/>
        <c:lblAlgn val="ctr"/>
        <c:lblOffset val="100"/>
      </c:catAx>
      <c:valAx>
        <c:axId val="164672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670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718464"/>
        <c:axId val="164720000"/>
      </c:barChart>
      <c:catAx>
        <c:axId val="164718464"/>
        <c:scaling>
          <c:orientation val="minMax"/>
        </c:scaling>
        <c:axPos val="b"/>
        <c:numFmt formatCode="General" sourceLinked="1"/>
        <c:majorTickMark val="none"/>
        <c:tickLblPos val="nextTo"/>
        <c:crossAx val="164720000"/>
        <c:crosses val="autoZero"/>
        <c:auto val="1"/>
        <c:lblAlgn val="ctr"/>
        <c:lblOffset val="100"/>
      </c:catAx>
      <c:valAx>
        <c:axId val="164720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718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745984"/>
        <c:axId val="164747520"/>
      </c:radarChart>
      <c:catAx>
        <c:axId val="164745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747520"/>
        <c:crosses val="autoZero"/>
        <c:lblAlgn val="ctr"/>
        <c:lblOffset val="100"/>
      </c:catAx>
      <c:valAx>
        <c:axId val="164747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745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584000"/>
        <c:axId val="157593984"/>
      </c:barChart>
      <c:catAx>
        <c:axId val="157584000"/>
        <c:scaling>
          <c:orientation val="minMax"/>
        </c:scaling>
        <c:axPos val="b"/>
        <c:numFmt formatCode="General" sourceLinked="1"/>
        <c:majorTickMark val="none"/>
        <c:tickLblPos val="nextTo"/>
        <c:crossAx val="157593984"/>
        <c:crosses val="autoZero"/>
        <c:auto val="1"/>
        <c:lblAlgn val="ctr"/>
        <c:lblOffset val="100"/>
      </c:catAx>
      <c:valAx>
        <c:axId val="157593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58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805632"/>
        <c:axId val="164811520"/>
      </c:barChart>
      <c:catAx>
        <c:axId val="164805632"/>
        <c:scaling>
          <c:orientation val="minMax"/>
        </c:scaling>
        <c:axPos val="b"/>
        <c:numFmt formatCode="General" sourceLinked="1"/>
        <c:majorTickMark val="none"/>
        <c:tickLblPos val="nextTo"/>
        <c:crossAx val="164811520"/>
        <c:crosses val="autoZero"/>
        <c:auto val="1"/>
        <c:lblAlgn val="ctr"/>
        <c:lblOffset val="100"/>
      </c:catAx>
      <c:valAx>
        <c:axId val="1648115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805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837248"/>
        <c:axId val="164838784"/>
      </c:radarChart>
      <c:catAx>
        <c:axId val="1648372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838784"/>
        <c:crosses val="autoZero"/>
        <c:lblAlgn val="ctr"/>
        <c:lblOffset val="100"/>
      </c:catAx>
      <c:valAx>
        <c:axId val="164838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8372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888960"/>
        <c:axId val="164890496"/>
      </c:barChart>
      <c:catAx>
        <c:axId val="164888960"/>
        <c:scaling>
          <c:orientation val="minMax"/>
        </c:scaling>
        <c:axPos val="b"/>
        <c:numFmt formatCode="General" sourceLinked="1"/>
        <c:majorTickMark val="none"/>
        <c:tickLblPos val="nextTo"/>
        <c:crossAx val="164890496"/>
        <c:crosses val="autoZero"/>
        <c:auto val="1"/>
        <c:lblAlgn val="ctr"/>
        <c:lblOffset val="100"/>
      </c:catAx>
      <c:valAx>
        <c:axId val="164890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888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4920320"/>
        <c:axId val="164922112"/>
      </c:radarChart>
      <c:catAx>
        <c:axId val="164920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922112"/>
        <c:crosses val="autoZero"/>
        <c:lblAlgn val="ctr"/>
        <c:lblOffset val="100"/>
      </c:catAx>
      <c:valAx>
        <c:axId val="164922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4920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4943360"/>
        <c:axId val="164944896"/>
      </c:barChart>
      <c:catAx>
        <c:axId val="164943360"/>
        <c:scaling>
          <c:orientation val="minMax"/>
        </c:scaling>
        <c:axPos val="b"/>
        <c:numFmt formatCode="General" sourceLinked="1"/>
        <c:majorTickMark val="none"/>
        <c:tickLblPos val="nextTo"/>
        <c:crossAx val="164944896"/>
        <c:crosses val="autoZero"/>
        <c:auto val="1"/>
        <c:lblAlgn val="ctr"/>
        <c:lblOffset val="100"/>
      </c:catAx>
      <c:valAx>
        <c:axId val="164944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4943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065088"/>
        <c:axId val="165066624"/>
      </c:radarChart>
      <c:catAx>
        <c:axId val="165065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066624"/>
        <c:crosses val="autoZero"/>
        <c:lblAlgn val="ctr"/>
        <c:lblOffset val="100"/>
      </c:catAx>
      <c:valAx>
        <c:axId val="165066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065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171968"/>
        <c:axId val="165173504"/>
      </c:barChart>
      <c:catAx>
        <c:axId val="165171968"/>
        <c:scaling>
          <c:orientation val="minMax"/>
        </c:scaling>
        <c:axPos val="b"/>
        <c:numFmt formatCode="General" sourceLinked="1"/>
        <c:majorTickMark val="none"/>
        <c:tickLblPos val="nextTo"/>
        <c:crossAx val="165173504"/>
        <c:crosses val="autoZero"/>
        <c:auto val="1"/>
        <c:lblAlgn val="ctr"/>
        <c:lblOffset val="100"/>
      </c:catAx>
      <c:valAx>
        <c:axId val="1651735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171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203328"/>
        <c:axId val="165209216"/>
      </c:radarChart>
      <c:catAx>
        <c:axId val="165203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209216"/>
        <c:crosses val="autoZero"/>
        <c:lblAlgn val="ctr"/>
        <c:lblOffset val="100"/>
      </c:catAx>
      <c:valAx>
        <c:axId val="1652092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203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119872"/>
        <c:axId val="165121408"/>
      </c:barChart>
      <c:catAx>
        <c:axId val="165119872"/>
        <c:scaling>
          <c:orientation val="minMax"/>
        </c:scaling>
        <c:axPos val="b"/>
        <c:numFmt formatCode="General" sourceLinked="1"/>
        <c:majorTickMark val="none"/>
        <c:tickLblPos val="nextTo"/>
        <c:crossAx val="165121408"/>
        <c:crosses val="autoZero"/>
        <c:auto val="1"/>
        <c:lblAlgn val="ctr"/>
        <c:lblOffset val="100"/>
      </c:catAx>
      <c:valAx>
        <c:axId val="165121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119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352192"/>
        <c:axId val="165353728"/>
      </c:radarChart>
      <c:catAx>
        <c:axId val="165352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353728"/>
        <c:crosses val="autoZero"/>
        <c:lblAlgn val="ctr"/>
        <c:lblOffset val="100"/>
      </c:catAx>
      <c:valAx>
        <c:axId val="165353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352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7754496"/>
        <c:axId val="157756032"/>
      </c:radarChart>
      <c:catAx>
        <c:axId val="157754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756032"/>
        <c:crosses val="autoZero"/>
        <c:lblAlgn val="ctr"/>
        <c:lblOffset val="100"/>
      </c:catAx>
      <c:valAx>
        <c:axId val="157756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754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403648"/>
        <c:axId val="165221120"/>
      </c:barChart>
      <c:catAx>
        <c:axId val="165403648"/>
        <c:scaling>
          <c:orientation val="minMax"/>
        </c:scaling>
        <c:axPos val="b"/>
        <c:numFmt formatCode="General" sourceLinked="1"/>
        <c:majorTickMark val="none"/>
        <c:tickLblPos val="nextTo"/>
        <c:crossAx val="165221120"/>
        <c:crosses val="autoZero"/>
        <c:auto val="1"/>
        <c:lblAlgn val="ctr"/>
        <c:lblOffset val="100"/>
      </c:catAx>
      <c:valAx>
        <c:axId val="165221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403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246848"/>
        <c:axId val="165248384"/>
      </c:radarChart>
      <c:catAx>
        <c:axId val="165246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248384"/>
        <c:crosses val="autoZero"/>
        <c:lblAlgn val="ctr"/>
        <c:lblOffset val="100"/>
      </c:catAx>
      <c:valAx>
        <c:axId val="165248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246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278080"/>
        <c:axId val="165279616"/>
      </c:barChart>
      <c:catAx>
        <c:axId val="165278080"/>
        <c:scaling>
          <c:orientation val="minMax"/>
        </c:scaling>
        <c:axPos val="b"/>
        <c:numFmt formatCode="General" sourceLinked="1"/>
        <c:majorTickMark val="none"/>
        <c:tickLblPos val="nextTo"/>
        <c:crossAx val="165279616"/>
        <c:crosses val="autoZero"/>
        <c:auto val="1"/>
        <c:lblAlgn val="ctr"/>
        <c:lblOffset val="100"/>
      </c:catAx>
      <c:valAx>
        <c:axId val="165279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278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452800"/>
        <c:axId val="165454592"/>
      </c:radarChart>
      <c:catAx>
        <c:axId val="165452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454592"/>
        <c:crosses val="autoZero"/>
        <c:lblAlgn val="ctr"/>
        <c:lblOffset val="100"/>
      </c:catAx>
      <c:valAx>
        <c:axId val="165454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452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574144"/>
        <c:axId val="165575680"/>
      </c:barChart>
      <c:catAx>
        <c:axId val="165574144"/>
        <c:scaling>
          <c:orientation val="minMax"/>
        </c:scaling>
        <c:axPos val="b"/>
        <c:numFmt formatCode="General" sourceLinked="1"/>
        <c:majorTickMark val="none"/>
        <c:tickLblPos val="nextTo"/>
        <c:crossAx val="165575680"/>
        <c:crosses val="autoZero"/>
        <c:auto val="1"/>
        <c:lblAlgn val="ctr"/>
        <c:lblOffset val="100"/>
      </c:catAx>
      <c:valAx>
        <c:axId val="1655756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574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601664"/>
        <c:axId val="165603200"/>
      </c:radarChart>
      <c:catAx>
        <c:axId val="165601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603200"/>
        <c:crosses val="autoZero"/>
        <c:lblAlgn val="ctr"/>
        <c:lblOffset val="100"/>
      </c:catAx>
      <c:valAx>
        <c:axId val="165603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601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513856"/>
        <c:axId val="165527936"/>
      </c:barChart>
      <c:catAx>
        <c:axId val="165513856"/>
        <c:scaling>
          <c:orientation val="minMax"/>
        </c:scaling>
        <c:axPos val="b"/>
        <c:numFmt formatCode="General" sourceLinked="1"/>
        <c:majorTickMark val="none"/>
        <c:tickLblPos val="nextTo"/>
        <c:crossAx val="165527936"/>
        <c:crosses val="autoZero"/>
        <c:auto val="1"/>
        <c:lblAlgn val="ctr"/>
        <c:lblOffset val="100"/>
      </c:catAx>
      <c:valAx>
        <c:axId val="165527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513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684736"/>
        <c:axId val="165686272"/>
      </c:radarChart>
      <c:catAx>
        <c:axId val="165684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686272"/>
        <c:crosses val="autoZero"/>
        <c:lblAlgn val="ctr"/>
        <c:lblOffset val="100"/>
      </c:catAx>
      <c:valAx>
        <c:axId val="165686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684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736448"/>
        <c:axId val="165737984"/>
      </c:barChart>
      <c:catAx>
        <c:axId val="165736448"/>
        <c:scaling>
          <c:orientation val="minMax"/>
        </c:scaling>
        <c:axPos val="b"/>
        <c:numFmt formatCode="General" sourceLinked="1"/>
        <c:majorTickMark val="none"/>
        <c:tickLblPos val="nextTo"/>
        <c:crossAx val="165737984"/>
        <c:crosses val="autoZero"/>
        <c:auto val="1"/>
        <c:lblAlgn val="ctr"/>
        <c:lblOffset val="100"/>
      </c:catAx>
      <c:valAx>
        <c:axId val="165737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736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636736"/>
        <c:axId val="165638528"/>
      </c:radarChart>
      <c:catAx>
        <c:axId val="165636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638528"/>
        <c:crosses val="autoZero"/>
        <c:lblAlgn val="ctr"/>
        <c:lblOffset val="100"/>
      </c:catAx>
      <c:valAx>
        <c:axId val="165638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636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797760"/>
        <c:axId val="157828224"/>
      </c:barChart>
      <c:catAx>
        <c:axId val="157797760"/>
        <c:scaling>
          <c:orientation val="minMax"/>
        </c:scaling>
        <c:axPos val="b"/>
        <c:numFmt formatCode="General" sourceLinked="1"/>
        <c:majorTickMark val="none"/>
        <c:tickLblPos val="nextTo"/>
        <c:crossAx val="157828224"/>
        <c:crosses val="autoZero"/>
        <c:auto val="1"/>
        <c:lblAlgn val="ctr"/>
        <c:lblOffset val="100"/>
      </c:catAx>
      <c:valAx>
        <c:axId val="157828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797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815424"/>
        <c:axId val="165816960"/>
      </c:barChart>
      <c:catAx>
        <c:axId val="165815424"/>
        <c:scaling>
          <c:orientation val="minMax"/>
        </c:scaling>
        <c:axPos val="b"/>
        <c:numFmt formatCode="General" sourceLinked="1"/>
        <c:majorTickMark val="none"/>
        <c:tickLblPos val="nextTo"/>
        <c:crossAx val="165816960"/>
        <c:crosses val="autoZero"/>
        <c:auto val="1"/>
        <c:lblAlgn val="ctr"/>
        <c:lblOffset val="100"/>
      </c:catAx>
      <c:valAx>
        <c:axId val="165816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815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855232"/>
        <c:axId val="165856768"/>
      </c:radarChart>
      <c:catAx>
        <c:axId val="165855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856768"/>
        <c:crosses val="autoZero"/>
        <c:lblAlgn val="ctr"/>
        <c:lblOffset val="100"/>
      </c:catAx>
      <c:valAx>
        <c:axId val="165856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855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817"/>
          <c:h val="5.6021142273114236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902592"/>
        <c:axId val="165908480"/>
      </c:barChart>
      <c:catAx>
        <c:axId val="165902592"/>
        <c:scaling>
          <c:orientation val="minMax"/>
        </c:scaling>
        <c:axPos val="b"/>
        <c:numFmt formatCode="General" sourceLinked="1"/>
        <c:majorTickMark val="none"/>
        <c:tickLblPos val="nextTo"/>
        <c:crossAx val="165908480"/>
        <c:crosses val="autoZero"/>
        <c:auto val="1"/>
        <c:lblAlgn val="ctr"/>
        <c:lblOffset val="100"/>
      </c:catAx>
      <c:valAx>
        <c:axId val="165908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902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934208"/>
        <c:axId val="165935744"/>
      </c:radarChart>
      <c:catAx>
        <c:axId val="165934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935744"/>
        <c:crosses val="autoZero"/>
        <c:lblAlgn val="ctr"/>
        <c:lblOffset val="100"/>
      </c:catAx>
      <c:valAx>
        <c:axId val="165935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934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764480"/>
        <c:axId val="165766272"/>
      </c:barChart>
      <c:catAx>
        <c:axId val="165764480"/>
        <c:scaling>
          <c:orientation val="minMax"/>
        </c:scaling>
        <c:axPos val="b"/>
        <c:numFmt formatCode="General" sourceLinked="1"/>
        <c:majorTickMark val="none"/>
        <c:tickLblPos val="nextTo"/>
        <c:crossAx val="165766272"/>
        <c:crosses val="autoZero"/>
        <c:auto val="1"/>
        <c:lblAlgn val="ctr"/>
        <c:lblOffset val="100"/>
      </c:catAx>
      <c:valAx>
        <c:axId val="165766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76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5800192"/>
        <c:axId val="165937152"/>
      </c:radarChart>
      <c:catAx>
        <c:axId val="165800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937152"/>
        <c:crosses val="autoZero"/>
        <c:lblAlgn val="ctr"/>
        <c:lblOffset val="100"/>
      </c:catAx>
      <c:valAx>
        <c:axId val="165937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5800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5991168"/>
        <c:axId val="165992704"/>
      </c:barChart>
      <c:catAx>
        <c:axId val="165991168"/>
        <c:scaling>
          <c:orientation val="minMax"/>
        </c:scaling>
        <c:axPos val="b"/>
        <c:numFmt formatCode="General" sourceLinked="1"/>
        <c:majorTickMark val="none"/>
        <c:tickLblPos val="nextTo"/>
        <c:crossAx val="165992704"/>
        <c:crosses val="autoZero"/>
        <c:auto val="1"/>
        <c:lblAlgn val="ctr"/>
        <c:lblOffset val="100"/>
      </c:catAx>
      <c:valAx>
        <c:axId val="165992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5991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026624"/>
        <c:axId val="166032512"/>
      </c:radarChart>
      <c:catAx>
        <c:axId val="166026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032512"/>
        <c:crosses val="autoZero"/>
        <c:lblAlgn val="ctr"/>
        <c:lblOffset val="100"/>
      </c:catAx>
      <c:valAx>
        <c:axId val="166032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026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070144"/>
        <c:axId val="166071680"/>
      </c:barChart>
      <c:catAx>
        <c:axId val="166070144"/>
        <c:scaling>
          <c:orientation val="minMax"/>
        </c:scaling>
        <c:axPos val="b"/>
        <c:numFmt formatCode="General" sourceLinked="1"/>
        <c:majorTickMark val="none"/>
        <c:tickLblPos val="nextTo"/>
        <c:crossAx val="166071680"/>
        <c:crosses val="autoZero"/>
        <c:auto val="1"/>
        <c:lblAlgn val="ctr"/>
        <c:lblOffset val="100"/>
      </c:catAx>
      <c:valAx>
        <c:axId val="1660716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070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105856"/>
        <c:axId val="166107392"/>
      </c:radarChart>
      <c:catAx>
        <c:axId val="166105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107392"/>
        <c:crosses val="autoZero"/>
        <c:lblAlgn val="ctr"/>
        <c:lblOffset val="100"/>
      </c:catAx>
      <c:valAx>
        <c:axId val="166107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105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7841280"/>
        <c:axId val="157842816"/>
      </c:radarChart>
      <c:catAx>
        <c:axId val="157841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842816"/>
        <c:crosses val="autoZero"/>
        <c:lblAlgn val="ctr"/>
        <c:lblOffset val="100"/>
      </c:catAx>
      <c:valAx>
        <c:axId val="157842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841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210560"/>
        <c:axId val="166220544"/>
      </c:barChart>
      <c:catAx>
        <c:axId val="166210560"/>
        <c:scaling>
          <c:orientation val="minMax"/>
        </c:scaling>
        <c:axPos val="b"/>
        <c:numFmt formatCode="General" sourceLinked="1"/>
        <c:majorTickMark val="none"/>
        <c:tickLblPos val="nextTo"/>
        <c:crossAx val="166220544"/>
        <c:crosses val="autoZero"/>
        <c:auto val="1"/>
        <c:lblAlgn val="ctr"/>
        <c:lblOffset val="100"/>
      </c:catAx>
      <c:valAx>
        <c:axId val="166220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210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246272"/>
        <c:axId val="166247808"/>
      </c:radarChart>
      <c:catAx>
        <c:axId val="166246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247808"/>
        <c:crosses val="autoZero"/>
        <c:lblAlgn val="ctr"/>
        <c:lblOffset val="100"/>
      </c:catAx>
      <c:valAx>
        <c:axId val="166247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246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306176"/>
        <c:axId val="166307712"/>
      </c:barChart>
      <c:catAx>
        <c:axId val="166306176"/>
        <c:scaling>
          <c:orientation val="minMax"/>
        </c:scaling>
        <c:axPos val="b"/>
        <c:numFmt formatCode="General" sourceLinked="1"/>
        <c:majorTickMark val="none"/>
        <c:tickLblPos val="nextTo"/>
        <c:crossAx val="166307712"/>
        <c:crosses val="autoZero"/>
        <c:auto val="1"/>
        <c:lblAlgn val="ctr"/>
        <c:lblOffset val="100"/>
      </c:catAx>
      <c:valAx>
        <c:axId val="166307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306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325248"/>
        <c:axId val="166146816"/>
      </c:radarChart>
      <c:catAx>
        <c:axId val="1663252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146816"/>
        <c:crosses val="autoZero"/>
        <c:lblAlgn val="ctr"/>
        <c:lblOffset val="100"/>
      </c:catAx>
      <c:valAx>
        <c:axId val="166146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3252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184448"/>
        <c:axId val="166185984"/>
      </c:barChart>
      <c:catAx>
        <c:axId val="166184448"/>
        <c:scaling>
          <c:orientation val="minMax"/>
        </c:scaling>
        <c:axPos val="b"/>
        <c:numFmt formatCode="General" sourceLinked="1"/>
        <c:majorTickMark val="none"/>
        <c:tickLblPos val="nextTo"/>
        <c:crossAx val="166185984"/>
        <c:crosses val="autoZero"/>
        <c:auto val="1"/>
        <c:lblAlgn val="ctr"/>
        <c:lblOffset val="100"/>
      </c:catAx>
      <c:valAx>
        <c:axId val="166185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184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355328"/>
        <c:axId val="166356864"/>
      </c:radarChart>
      <c:catAx>
        <c:axId val="166355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356864"/>
        <c:crosses val="autoZero"/>
        <c:lblAlgn val="ctr"/>
        <c:lblOffset val="100"/>
      </c:catAx>
      <c:valAx>
        <c:axId val="166356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355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394496"/>
        <c:axId val="166400384"/>
      </c:barChart>
      <c:catAx>
        <c:axId val="166394496"/>
        <c:scaling>
          <c:orientation val="minMax"/>
        </c:scaling>
        <c:axPos val="b"/>
        <c:numFmt formatCode="General" sourceLinked="1"/>
        <c:majorTickMark val="none"/>
        <c:tickLblPos val="nextTo"/>
        <c:crossAx val="166400384"/>
        <c:crosses val="autoZero"/>
        <c:auto val="1"/>
        <c:lblAlgn val="ctr"/>
        <c:lblOffset val="100"/>
      </c:catAx>
      <c:valAx>
        <c:axId val="166400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394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434304"/>
        <c:axId val="166435840"/>
      </c:radarChart>
      <c:catAx>
        <c:axId val="166434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435840"/>
        <c:crosses val="autoZero"/>
        <c:lblAlgn val="ctr"/>
        <c:lblOffset val="100"/>
      </c:catAx>
      <c:valAx>
        <c:axId val="166435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434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545280"/>
        <c:axId val="166546816"/>
      </c:barChart>
      <c:catAx>
        <c:axId val="166545280"/>
        <c:scaling>
          <c:orientation val="minMax"/>
        </c:scaling>
        <c:axPos val="b"/>
        <c:numFmt formatCode="General" sourceLinked="1"/>
        <c:majorTickMark val="none"/>
        <c:tickLblPos val="nextTo"/>
        <c:crossAx val="166546816"/>
        <c:crosses val="autoZero"/>
        <c:auto val="1"/>
        <c:lblAlgn val="ctr"/>
        <c:lblOffset val="100"/>
      </c:catAx>
      <c:valAx>
        <c:axId val="1665468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545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572800"/>
        <c:axId val="166574336"/>
      </c:radarChart>
      <c:catAx>
        <c:axId val="166572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574336"/>
        <c:crosses val="autoZero"/>
        <c:lblAlgn val="ctr"/>
        <c:lblOffset val="100"/>
      </c:catAx>
      <c:valAx>
        <c:axId val="166574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572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876608"/>
        <c:axId val="157878144"/>
      </c:barChart>
      <c:catAx>
        <c:axId val="157876608"/>
        <c:scaling>
          <c:orientation val="minMax"/>
        </c:scaling>
        <c:axPos val="b"/>
        <c:numFmt formatCode="General" sourceLinked="1"/>
        <c:majorTickMark val="none"/>
        <c:tickLblPos val="nextTo"/>
        <c:crossAx val="157878144"/>
        <c:crosses val="autoZero"/>
        <c:auto val="1"/>
        <c:lblAlgn val="ctr"/>
        <c:lblOffset val="100"/>
      </c:catAx>
      <c:valAx>
        <c:axId val="157878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876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493184"/>
        <c:axId val="166499072"/>
      </c:barChart>
      <c:catAx>
        <c:axId val="166493184"/>
        <c:scaling>
          <c:orientation val="minMax"/>
        </c:scaling>
        <c:axPos val="b"/>
        <c:numFmt formatCode="General" sourceLinked="1"/>
        <c:majorTickMark val="none"/>
        <c:tickLblPos val="nextTo"/>
        <c:crossAx val="166499072"/>
        <c:crosses val="autoZero"/>
        <c:auto val="1"/>
        <c:lblAlgn val="ctr"/>
        <c:lblOffset val="100"/>
      </c:catAx>
      <c:valAx>
        <c:axId val="166499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493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725504"/>
        <c:axId val="166727040"/>
      </c:radarChart>
      <c:catAx>
        <c:axId val="166725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727040"/>
        <c:crosses val="autoZero"/>
        <c:lblAlgn val="ctr"/>
        <c:lblOffset val="100"/>
      </c:catAx>
      <c:valAx>
        <c:axId val="16672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725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764928"/>
        <c:axId val="166766464"/>
      </c:barChart>
      <c:catAx>
        <c:axId val="166764928"/>
        <c:scaling>
          <c:orientation val="minMax"/>
        </c:scaling>
        <c:axPos val="b"/>
        <c:numFmt formatCode="General" sourceLinked="1"/>
        <c:majorTickMark val="none"/>
        <c:tickLblPos val="nextTo"/>
        <c:crossAx val="166766464"/>
        <c:crosses val="autoZero"/>
        <c:auto val="1"/>
        <c:lblAlgn val="ctr"/>
        <c:lblOffset val="100"/>
      </c:catAx>
      <c:valAx>
        <c:axId val="1667664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764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677504"/>
        <c:axId val="166695680"/>
      </c:radarChart>
      <c:catAx>
        <c:axId val="166677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695680"/>
        <c:crosses val="autoZero"/>
        <c:lblAlgn val="ctr"/>
        <c:lblOffset val="100"/>
      </c:catAx>
      <c:valAx>
        <c:axId val="166695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677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790656"/>
        <c:axId val="166792192"/>
      </c:barChart>
      <c:catAx>
        <c:axId val="166790656"/>
        <c:scaling>
          <c:orientation val="minMax"/>
        </c:scaling>
        <c:axPos val="b"/>
        <c:numFmt formatCode="General" sourceLinked="1"/>
        <c:majorTickMark val="none"/>
        <c:tickLblPos val="nextTo"/>
        <c:crossAx val="166792192"/>
        <c:crosses val="autoZero"/>
        <c:auto val="1"/>
        <c:lblAlgn val="ctr"/>
        <c:lblOffset val="100"/>
      </c:catAx>
      <c:valAx>
        <c:axId val="166792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790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822272"/>
        <c:axId val="166823808"/>
      </c:radarChart>
      <c:catAx>
        <c:axId val="166822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823808"/>
        <c:crosses val="autoZero"/>
        <c:lblAlgn val="ctr"/>
        <c:lblOffset val="100"/>
      </c:catAx>
      <c:valAx>
        <c:axId val="166823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822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947456"/>
        <c:axId val="166949248"/>
      </c:barChart>
      <c:catAx>
        <c:axId val="166947456"/>
        <c:scaling>
          <c:orientation val="minMax"/>
        </c:scaling>
        <c:axPos val="b"/>
        <c:numFmt formatCode="General" sourceLinked="1"/>
        <c:majorTickMark val="none"/>
        <c:tickLblPos val="nextTo"/>
        <c:crossAx val="166949248"/>
        <c:crosses val="autoZero"/>
        <c:auto val="1"/>
        <c:lblAlgn val="ctr"/>
        <c:lblOffset val="100"/>
      </c:catAx>
      <c:valAx>
        <c:axId val="166949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947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6966784"/>
        <c:axId val="166968320"/>
      </c:radarChart>
      <c:catAx>
        <c:axId val="166966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968320"/>
        <c:crosses val="autoZero"/>
        <c:lblAlgn val="ctr"/>
        <c:lblOffset val="100"/>
      </c:catAx>
      <c:valAx>
        <c:axId val="166968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6966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7010304"/>
        <c:axId val="167011840"/>
      </c:barChart>
      <c:catAx>
        <c:axId val="167010304"/>
        <c:scaling>
          <c:orientation val="minMax"/>
        </c:scaling>
        <c:axPos val="b"/>
        <c:numFmt formatCode="General" sourceLinked="1"/>
        <c:majorTickMark val="none"/>
        <c:tickLblPos val="nextTo"/>
        <c:crossAx val="167011840"/>
        <c:crosses val="autoZero"/>
        <c:auto val="1"/>
        <c:lblAlgn val="ctr"/>
        <c:lblOffset val="100"/>
      </c:catAx>
      <c:valAx>
        <c:axId val="167011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7010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7041664"/>
        <c:axId val="167047552"/>
      </c:radarChart>
      <c:catAx>
        <c:axId val="167041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047552"/>
        <c:crosses val="autoZero"/>
        <c:lblAlgn val="ctr"/>
        <c:lblOffset val="100"/>
      </c:catAx>
      <c:valAx>
        <c:axId val="167047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041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7907584"/>
        <c:axId val="157929856"/>
      </c:radarChart>
      <c:catAx>
        <c:axId val="157907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929856"/>
        <c:crosses val="autoZero"/>
        <c:lblAlgn val="ctr"/>
        <c:lblOffset val="100"/>
      </c:catAx>
      <c:valAx>
        <c:axId val="157929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907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6892672"/>
        <c:axId val="166894208"/>
      </c:barChart>
      <c:catAx>
        <c:axId val="166892672"/>
        <c:scaling>
          <c:orientation val="minMax"/>
        </c:scaling>
        <c:axPos val="b"/>
        <c:numFmt formatCode="General" sourceLinked="1"/>
        <c:majorTickMark val="none"/>
        <c:tickLblPos val="nextTo"/>
        <c:crossAx val="166894208"/>
        <c:crosses val="autoZero"/>
        <c:auto val="1"/>
        <c:lblAlgn val="ctr"/>
        <c:lblOffset val="100"/>
      </c:catAx>
      <c:valAx>
        <c:axId val="1668942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6892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7137280"/>
        <c:axId val="167138816"/>
      </c:radarChart>
      <c:catAx>
        <c:axId val="167137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138816"/>
        <c:crosses val="autoZero"/>
        <c:lblAlgn val="ctr"/>
        <c:lblOffset val="100"/>
      </c:catAx>
      <c:valAx>
        <c:axId val="167138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137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7168256"/>
        <c:axId val="167182336"/>
      </c:barChart>
      <c:catAx>
        <c:axId val="167168256"/>
        <c:scaling>
          <c:orientation val="minMax"/>
        </c:scaling>
        <c:axPos val="b"/>
        <c:numFmt formatCode="General" sourceLinked="1"/>
        <c:majorTickMark val="none"/>
        <c:tickLblPos val="nextTo"/>
        <c:crossAx val="167182336"/>
        <c:crosses val="autoZero"/>
        <c:auto val="1"/>
        <c:lblAlgn val="ctr"/>
        <c:lblOffset val="100"/>
      </c:catAx>
      <c:valAx>
        <c:axId val="167182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7168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7203968"/>
        <c:axId val="167205504"/>
      </c:radarChart>
      <c:catAx>
        <c:axId val="167203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205504"/>
        <c:crosses val="autoZero"/>
        <c:lblAlgn val="ctr"/>
        <c:lblOffset val="100"/>
      </c:catAx>
      <c:valAx>
        <c:axId val="167205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203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7329152"/>
        <c:axId val="167330944"/>
      </c:barChart>
      <c:catAx>
        <c:axId val="167329152"/>
        <c:scaling>
          <c:orientation val="minMax"/>
        </c:scaling>
        <c:axPos val="b"/>
        <c:numFmt formatCode="General" sourceLinked="1"/>
        <c:majorTickMark val="none"/>
        <c:tickLblPos val="nextTo"/>
        <c:crossAx val="167330944"/>
        <c:crosses val="autoZero"/>
        <c:auto val="1"/>
        <c:lblAlgn val="ctr"/>
        <c:lblOffset val="100"/>
      </c:catAx>
      <c:valAx>
        <c:axId val="167330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7329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7360768"/>
        <c:axId val="167366656"/>
      </c:radarChart>
      <c:catAx>
        <c:axId val="167360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366656"/>
        <c:crosses val="autoZero"/>
        <c:lblAlgn val="ctr"/>
        <c:lblOffset val="100"/>
      </c:catAx>
      <c:valAx>
        <c:axId val="167366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360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7269120"/>
        <c:axId val="167270656"/>
      </c:barChart>
      <c:catAx>
        <c:axId val="167269120"/>
        <c:scaling>
          <c:orientation val="minMax"/>
        </c:scaling>
        <c:axPos val="b"/>
        <c:numFmt formatCode="General" sourceLinked="1"/>
        <c:majorTickMark val="none"/>
        <c:tickLblPos val="nextTo"/>
        <c:crossAx val="167270656"/>
        <c:crosses val="autoZero"/>
        <c:auto val="1"/>
        <c:lblAlgn val="ctr"/>
        <c:lblOffset val="100"/>
      </c:catAx>
      <c:valAx>
        <c:axId val="167270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7269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7308672"/>
        <c:axId val="167310464"/>
      </c:radarChart>
      <c:catAx>
        <c:axId val="167308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310464"/>
        <c:crosses val="autoZero"/>
        <c:lblAlgn val="ctr"/>
        <c:lblOffset val="100"/>
      </c:catAx>
      <c:valAx>
        <c:axId val="167310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308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7417728"/>
        <c:axId val="167419264"/>
      </c:barChart>
      <c:catAx>
        <c:axId val="167417728"/>
        <c:scaling>
          <c:orientation val="minMax"/>
        </c:scaling>
        <c:axPos val="b"/>
        <c:numFmt formatCode="General" sourceLinked="1"/>
        <c:majorTickMark val="none"/>
        <c:tickLblPos val="nextTo"/>
        <c:crossAx val="167419264"/>
        <c:crosses val="autoZero"/>
        <c:auto val="1"/>
        <c:lblAlgn val="ctr"/>
        <c:lblOffset val="100"/>
      </c:catAx>
      <c:valAx>
        <c:axId val="1674192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74177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7453440"/>
        <c:axId val="167454976"/>
      </c:radarChart>
      <c:catAx>
        <c:axId val="167453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454976"/>
        <c:crosses val="autoZero"/>
        <c:lblAlgn val="ctr"/>
        <c:lblOffset val="100"/>
      </c:catAx>
      <c:valAx>
        <c:axId val="167454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453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979776"/>
        <c:axId val="157981312"/>
      </c:barChart>
      <c:catAx>
        <c:axId val="157979776"/>
        <c:scaling>
          <c:orientation val="minMax"/>
        </c:scaling>
        <c:axPos val="b"/>
        <c:numFmt formatCode="General" sourceLinked="1"/>
        <c:majorTickMark val="none"/>
        <c:tickLblPos val="nextTo"/>
        <c:crossAx val="157981312"/>
        <c:crosses val="autoZero"/>
        <c:auto val="1"/>
        <c:lblAlgn val="ctr"/>
        <c:lblOffset val="100"/>
      </c:catAx>
      <c:valAx>
        <c:axId val="157981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979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7488512"/>
        <c:axId val="167498496"/>
      </c:barChart>
      <c:catAx>
        <c:axId val="167488512"/>
        <c:scaling>
          <c:orientation val="minMax"/>
        </c:scaling>
        <c:axPos val="b"/>
        <c:numFmt formatCode="General" sourceLinked="1"/>
        <c:majorTickMark val="none"/>
        <c:tickLblPos val="nextTo"/>
        <c:crossAx val="167498496"/>
        <c:crosses val="autoZero"/>
        <c:auto val="1"/>
        <c:lblAlgn val="ctr"/>
        <c:lblOffset val="100"/>
      </c:catAx>
      <c:valAx>
        <c:axId val="167498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7488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7528320"/>
        <c:axId val="167529856"/>
      </c:radarChart>
      <c:catAx>
        <c:axId val="167528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529856"/>
        <c:crosses val="autoZero"/>
        <c:lblAlgn val="ctr"/>
        <c:lblOffset val="100"/>
      </c:catAx>
      <c:valAx>
        <c:axId val="167529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528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006656"/>
        <c:axId val="158016640"/>
      </c:radarChart>
      <c:catAx>
        <c:axId val="158006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016640"/>
        <c:crosses val="autoZero"/>
        <c:lblAlgn val="ctr"/>
        <c:lblOffset val="100"/>
      </c:catAx>
      <c:valAx>
        <c:axId val="158016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006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256320"/>
        <c:axId val="157262208"/>
      </c:barChart>
      <c:catAx>
        <c:axId val="157256320"/>
        <c:scaling>
          <c:orientation val="minMax"/>
        </c:scaling>
        <c:axPos val="b"/>
        <c:numFmt formatCode="General" sourceLinked="1"/>
        <c:majorTickMark val="none"/>
        <c:tickLblPos val="nextTo"/>
        <c:crossAx val="157262208"/>
        <c:crosses val="autoZero"/>
        <c:auto val="1"/>
        <c:lblAlgn val="ctr"/>
        <c:lblOffset val="100"/>
      </c:catAx>
      <c:valAx>
        <c:axId val="1572622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57256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054272"/>
        <c:axId val="158055808"/>
      </c:barChart>
      <c:catAx>
        <c:axId val="158054272"/>
        <c:scaling>
          <c:orientation val="minMax"/>
        </c:scaling>
        <c:axPos val="b"/>
        <c:numFmt formatCode="General" sourceLinked="1"/>
        <c:majorTickMark val="none"/>
        <c:tickLblPos val="nextTo"/>
        <c:crossAx val="158055808"/>
        <c:crosses val="autoZero"/>
        <c:auto val="1"/>
        <c:lblAlgn val="ctr"/>
        <c:lblOffset val="100"/>
      </c:catAx>
      <c:valAx>
        <c:axId val="158055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054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094080"/>
        <c:axId val="158095616"/>
      </c:radarChart>
      <c:catAx>
        <c:axId val="158094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095616"/>
        <c:crosses val="autoZero"/>
        <c:lblAlgn val="ctr"/>
        <c:lblOffset val="100"/>
      </c:catAx>
      <c:valAx>
        <c:axId val="158095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094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141440"/>
        <c:axId val="158147328"/>
      </c:barChart>
      <c:catAx>
        <c:axId val="158141440"/>
        <c:scaling>
          <c:orientation val="minMax"/>
        </c:scaling>
        <c:axPos val="b"/>
        <c:numFmt formatCode="General" sourceLinked="1"/>
        <c:majorTickMark val="none"/>
        <c:tickLblPos val="nextTo"/>
        <c:crossAx val="158147328"/>
        <c:crosses val="autoZero"/>
        <c:auto val="1"/>
        <c:lblAlgn val="ctr"/>
        <c:lblOffset val="100"/>
      </c:catAx>
      <c:valAx>
        <c:axId val="158147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141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172672"/>
        <c:axId val="158174208"/>
      </c:radarChart>
      <c:catAx>
        <c:axId val="158172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174208"/>
        <c:crosses val="autoZero"/>
        <c:lblAlgn val="ctr"/>
        <c:lblOffset val="100"/>
      </c:catAx>
      <c:valAx>
        <c:axId val="158174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172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289920"/>
        <c:axId val="158291456"/>
      </c:barChart>
      <c:catAx>
        <c:axId val="158289920"/>
        <c:scaling>
          <c:orientation val="minMax"/>
        </c:scaling>
        <c:axPos val="b"/>
        <c:numFmt formatCode="General" sourceLinked="1"/>
        <c:majorTickMark val="none"/>
        <c:tickLblPos val="nextTo"/>
        <c:crossAx val="158291456"/>
        <c:crosses val="autoZero"/>
        <c:auto val="1"/>
        <c:lblAlgn val="ctr"/>
        <c:lblOffset val="100"/>
      </c:catAx>
      <c:valAx>
        <c:axId val="158291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2899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328704"/>
        <c:axId val="158330240"/>
      </c:radarChart>
      <c:catAx>
        <c:axId val="158328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330240"/>
        <c:crosses val="autoZero"/>
        <c:lblAlgn val="ctr"/>
        <c:lblOffset val="100"/>
      </c:catAx>
      <c:valAx>
        <c:axId val="1583302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328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253440"/>
        <c:axId val="158254976"/>
      </c:barChart>
      <c:catAx>
        <c:axId val="158253440"/>
        <c:scaling>
          <c:orientation val="minMax"/>
        </c:scaling>
        <c:axPos val="b"/>
        <c:numFmt formatCode="General" sourceLinked="1"/>
        <c:majorTickMark val="none"/>
        <c:tickLblPos val="nextTo"/>
        <c:crossAx val="158254976"/>
        <c:crosses val="autoZero"/>
        <c:auto val="1"/>
        <c:lblAlgn val="ctr"/>
        <c:lblOffset val="100"/>
      </c:catAx>
      <c:valAx>
        <c:axId val="158254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253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342144"/>
        <c:axId val="158348032"/>
      </c:radarChart>
      <c:catAx>
        <c:axId val="1583421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348032"/>
        <c:crosses val="autoZero"/>
        <c:lblAlgn val="ctr"/>
        <c:lblOffset val="100"/>
      </c:catAx>
      <c:valAx>
        <c:axId val="158348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3421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381952"/>
        <c:axId val="158383488"/>
      </c:barChart>
      <c:catAx>
        <c:axId val="158381952"/>
        <c:scaling>
          <c:orientation val="minMax"/>
        </c:scaling>
        <c:axPos val="b"/>
        <c:numFmt formatCode="General" sourceLinked="1"/>
        <c:majorTickMark val="none"/>
        <c:tickLblPos val="nextTo"/>
        <c:crossAx val="158383488"/>
        <c:crosses val="autoZero"/>
        <c:auto val="1"/>
        <c:lblAlgn val="ctr"/>
        <c:lblOffset val="100"/>
      </c:catAx>
      <c:valAx>
        <c:axId val="158383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381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417280"/>
        <c:axId val="158418816"/>
      </c:radarChart>
      <c:catAx>
        <c:axId val="158417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418816"/>
        <c:crosses val="autoZero"/>
        <c:lblAlgn val="ctr"/>
        <c:lblOffset val="100"/>
      </c:catAx>
      <c:valAx>
        <c:axId val="158418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417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7275264"/>
        <c:axId val="157276800"/>
      </c:radarChart>
      <c:catAx>
        <c:axId val="157275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276800"/>
        <c:crosses val="autoZero"/>
        <c:lblAlgn val="ctr"/>
        <c:lblOffset val="100"/>
      </c:catAx>
      <c:valAx>
        <c:axId val="157276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275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542464"/>
        <c:axId val="158552448"/>
      </c:barChart>
      <c:catAx>
        <c:axId val="158542464"/>
        <c:scaling>
          <c:orientation val="minMax"/>
        </c:scaling>
        <c:axPos val="b"/>
        <c:numFmt formatCode="General" sourceLinked="1"/>
        <c:majorTickMark val="none"/>
        <c:tickLblPos val="nextTo"/>
        <c:crossAx val="158552448"/>
        <c:crosses val="autoZero"/>
        <c:auto val="1"/>
        <c:lblAlgn val="ctr"/>
        <c:lblOffset val="100"/>
      </c:catAx>
      <c:valAx>
        <c:axId val="158552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542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585984"/>
        <c:axId val="158587520"/>
      </c:radarChart>
      <c:catAx>
        <c:axId val="158585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587520"/>
        <c:crosses val="autoZero"/>
        <c:lblAlgn val="ctr"/>
        <c:lblOffset val="100"/>
      </c:catAx>
      <c:valAx>
        <c:axId val="158587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585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620672"/>
        <c:axId val="158626560"/>
      </c:barChart>
      <c:catAx>
        <c:axId val="158620672"/>
        <c:scaling>
          <c:orientation val="minMax"/>
        </c:scaling>
        <c:axPos val="b"/>
        <c:numFmt formatCode="General" sourceLinked="1"/>
        <c:majorTickMark val="none"/>
        <c:tickLblPos val="nextTo"/>
        <c:crossAx val="158626560"/>
        <c:crosses val="autoZero"/>
        <c:auto val="1"/>
        <c:lblAlgn val="ctr"/>
        <c:lblOffset val="100"/>
      </c:catAx>
      <c:valAx>
        <c:axId val="158626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620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660096"/>
        <c:axId val="158661632"/>
      </c:radarChart>
      <c:catAx>
        <c:axId val="158660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661632"/>
        <c:crosses val="autoZero"/>
        <c:lblAlgn val="ctr"/>
        <c:lblOffset val="100"/>
      </c:catAx>
      <c:valAx>
        <c:axId val="158661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660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516736"/>
        <c:axId val="158518272"/>
      </c:barChart>
      <c:catAx>
        <c:axId val="158516736"/>
        <c:scaling>
          <c:orientation val="minMax"/>
        </c:scaling>
        <c:axPos val="b"/>
        <c:numFmt formatCode="General" sourceLinked="1"/>
        <c:majorTickMark val="none"/>
        <c:tickLblPos val="nextTo"/>
        <c:crossAx val="158518272"/>
        <c:crosses val="autoZero"/>
        <c:auto val="1"/>
        <c:lblAlgn val="ctr"/>
        <c:lblOffset val="100"/>
      </c:catAx>
      <c:valAx>
        <c:axId val="158518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516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871552"/>
        <c:axId val="158873088"/>
      </c:radarChart>
      <c:catAx>
        <c:axId val="15887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873088"/>
        <c:crosses val="autoZero"/>
        <c:lblAlgn val="ctr"/>
        <c:lblOffset val="100"/>
      </c:catAx>
      <c:valAx>
        <c:axId val="158873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87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935296"/>
        <c:axId val="158941184"/>
      </c:barChart>
      <c:catAx>
        <c:axId val="158935296"/>
        <c:scaling>
          <c:orientation val="minMax"/>
        </c:scaling>
        <c:axPos val="b"/>
        <c:numFmt formatCode="General" sourceLinked="1"/>
        <c:majorTickMark val="none"/>
        <c:tickLblPos val="nextTo"/>
        <c:crossAx val="158941184"/>
        <c:crosses val="autoZero"/>
        <c:auto val="1"/>
        <c:lblAlgn val="ctr"/>
        <c:lblOffset val="100"/>
      </c:catAx>
      <c:valAx>
        <c:axId val="158941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935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958720"/>
        <c:axId val="158960256"/>
      </c:radarChart>
      <c:catAx>
        <c:axId val="158958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960256"/>
        <c:crosses val="autoZero"/>
        <c:lblAlgn val="ctr"/>
        <c:lblOffset val="100"/>
      </c:catAx>
      <c:valAx>
        <c:axId val="158960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958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001984"/>
        <c:axId val="159016064"/>
      </c:barChart>
      <c:catAx>
        <c:axId val="159001984"/>
        <c:scaling>
          <c:orientation val="minMax"/>
        </c:scaling>
        <c:axPos val="b"/>
        <c:numFmt formatCode="General" sourceLinked="1"/>
        <c:majorTickMark val="none"/>
        <c:tickLblPos val="nextTo"/>
        <c:crossAx val="159016064"/>
        <c:crosses val="autoZero"/>
        <c:auto val="1"/>
        <c:lblAlgn val="ctr"/>
        <c:lblOffset val="100"/>
      </c:catAx>
      <c:valAx>
        <c:axId val="159016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001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045504"/>
        <c:axId val="159047040"/>
      </c:radarChart>
      <c:catAx>
        <c:axId val="159045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047040"/>
        <c:crosses val="autoZero"/>
        <c:lblAlgn val="ctr"/>
        <c:lblOffset val="100"/>
      </c:catAx>
      <c:valAx>
        <c:axId val="15904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045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314432"/>
        <c:axId val="157324416"/>
      </c:barChart>
      <c:catAx>
        <c:axId val="157314432"/>
        <c:scaling>
          <c:orientation val="minMax"/>
        </c:scaling>
        <c:axPos val="b"/>
        <c:numFmt formatCode="General" sourceLinked="1"/>
        <c:majorTickMark val="none"/>
        <c:tickLblPos val="nextTo"/>
        <c:crossAx val="157324416"/>
        <c:crosses val="autoZero"/>
        <c:auto val="1"/>
        <c:lblAlgn val="ctr"/>
        <c:lblOffset val="100"/>
      </c:catAx>
      <c:valAx>
        <c:axId val="157324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314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8834688"/>
        <c:axId val="158836224"/>
      </c:barChart>
      <c:catAx>
        <c:axId val="158834688"/>
        <c:scaling>
          <c:orientation val="minMax"/>
        </c:scaling>
        <c:axPos val="b"/>
        <c:numFmt formatCode="General" sourceLinked="1"/>
        <c:majorTickMark val="none"/>
        <c:tickLblPos val="nextTo"/>
        <c:crossAx val="158836224"/>
        <c:crosses val="autoZero"/>
        <c:auto val="1"/>
        <c:lblAlgn val="ctr"/>
        <c:lblOffset val="100"/>
      </c:catAx>
      <c:valAx>
        <c:axId val="158836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834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8857472"/>
        <c:axId val="159055872"/>
      </c:radarChart>
      <c:catAx>
        <c:axId val="1588574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055872"/>
        <c:crosses val="autoZero"/>
        <c:lblAlgn val="ctr"/>
        <c:lblOffset val="100"/>
      </c:catAx>
      <c:valAx>
        <c:axId val="159055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88574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126272"/>
        <c:axId val="159127808"/>
      </c:barChart>
      <c:catAx>
        <c:axId val="159126272"/>
        <c:scaling>
          <c:orientation val="minMax"/>
        </c:scaling>
        <c:axPos val="b"/>
        <c:numFmt formatCode="General" sourceLinked="1"/>
        <c:majorTickMark val="none"/>
        <c:tickLblPos val="nextTo"/>
        <c:crossAx val="159127808"/>
        <c:crosses val="autoZero"/>
        <c:auto val="1"/>
        <c:lblAlgn val="ctr"/>
        <c:lblOffset val="100"/>
      </c:catAx>
      <c:valAx>
        <c:axId val="159127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126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144576"/>
        <c:axId val="159154560"/>
      </c:radarChart>
      <c:catAx>
        <c:axId val="159144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154560"/>
        <c:crosses val="autoZero"/>
        <c:lblAlgn val="ctr"/>
        <c:lblOffset val="100"/>
      </c:catAx>
      <c:valAx>
        <c:axId val="159154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144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254016"/>
        <c:axId val="159255552"/>
      </c:barChart>
      <c:catAx>
        <c:axId val="159254016"/>
        <c:scaling>
          <c:orientation val="minMax"/>
        </c:scaling>
        <c:axPos val="b"/>
        <c:numFmt formatCode="General" sourceLinked="1"/>
        <c:majorTickMark val="none"/>
        <c:tickLblPos val="nextTo"/>
        <c:crossAx val="159255552"/>
        <c:crosses val="autoZero"/>
        <c:auto val="1"/>
        <c:lblAlgn val="ctr"/>
        <c:lblOffset val="100"/>
      </c:catAx>
      <c:valAx>
        <c:axId val="159255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254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297536"/>
        <c:axId val="159299072"/>
      </c:radarChart>
      <c:catAx>
        <c:axId val="159297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299072"/>
        <c:crosses val="autoZero"/>
        <c:lblAlgn val="ctr"/>
        <c:lblOffset val="100"/>
      </c:catAx>
      <c:valAx>
        <c:axId val="159299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297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410432"/>
        <c:axId val="159420416"/>
      </c:barChart>
      <c:catAx>
        <c:axId val="159410432"/>
        <c:scaling>
          <c:orientation val="minMax"/>
        </c:scaling>
        <c:axPos val="b"/>
        <c:numFmt formatCode="General" sourceLinked="1"/>
        <c:majorTickMark val="none"/>
        <c:tickLblPos val="nextTo"/>
        <c:crossAx val="159420416"/>
        <c:crosses val="autoZero"/>
        <c:auto val="1"/>
        <c:lblAlgn val="ctr"/>
        <c:lblOffset val="100"/>
      </c:catAx>
      <c:valAx>
        <c:axId val="159420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410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318400"/>
        <c:axId val="159319936"/>
      </c:radarChart>
      <c:catAx>
        <c:axId val="159318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319936"/>
        <c:crosses val="autoZero"/>
        <c:lblAlgn val="ctr"/>
        <c:lblOffset val="100"/>
      </c:catAx>
      <c:valAx>
        <c:axId val="159319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318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365760"/>
        <c:axId val="159375744"/>
      </c:barChart>
      <c:catAx>
        <c:axId val="159365760"/>
        <c:scaling>
          <c:orientation val="minMax"/>
        </c:scaling>
        <c:axPos val="b"/>
        <c:numFmt formatCode="General" sourceLinked="1"/>
        <c:majorTickMark val="none"/>
        <c:tickLblPos val="nextTo"/>
        <c:crossAx val="159375744"/>
        <c:crosses val="autoZero"/>
        <c:auto val="1"/>
        <c:lblAlgn val="ctr"/>
        <c:lblOffset val="100"/>
      </c:catAx>
      <c:valAx>
        <c:axId val="159375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365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44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536256"/>
        <c:axId val="159537792"/>
      </c:radarChart>
      <c:catAx>
        <c:axId val="1595362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537792"/>
        <c:crosses val="autoZero"/>
        <c:lblAlgn val="ctr"/>
        <c:lblOffset val="100"/>
      </c:catAx>
      <c:valAx>
        <c:axId val="159537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5362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7366144"/>
        <c:axId val="157367680"/>
      </c:radarChart>
      <c:catAx>
        <c:axId val="1573661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367680"/>
        <c:crosses val="autoZero"/>
        <c:lblAlgn val="ctr"/>
        <c:lblOffset val="100"/>
      </c:catAx>
      <c:valAx>
        <c:axId val="157367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3661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574272"/>
        <c:axId val="159584256"/>
      </c:barChart>
      <c:catAx>
        <c:axId val="159574272"/>
        <c:scaling>
          <c:orientation val="minMax"/>
        </c:scaling>
        <c:axPos val="b"/>
        <c:numFmt formatCode="General" sourceLinked="1"/>
        <c:majorTickMark val="none"/>
        <c:tickLblPos val="nextTo"/>
        <c:crossAx val="159584256"/>
        <c:crosses val="autoZero"/>
        <c:auto val="1"/>
        <c:lblAlgn val="ctr"/>
        <c:lblOffset val="100"/>
      </c:catAx>
      <c:valAx>
        <c:axId val="1595842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574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44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617792"/>
        <c:axId val="159619328"/>
      </c:radarChart>
      <c:catAx>
        <c:axId val="159617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619328"/>
        <c:crosses val="autoZero"/>
        <c:lblAlgn val="ctr"/>
        <c:lblOffset val="100"/>
      </c:catAx>
      <c:valAx>
        <c:axId val="1596193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617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636096"/>
        <c:axId val="159641984"/>
      </c:barChart>
      <c:catAx>
        <c:axId val="159636096"/>
        <c:scaling>
          <c:orientation val="minMax"/>
        </c:scaling>
        <c:axPos val="b"/>
        <c:numFmt formatCode="General" sourceLinked="1"/>
        <c:majorTickMark val="none"/>
        <c:tickLblPos val="nextTo"/>
        <c:crossAx val="159641984"/>
        <c:crosses val="autoZero"/>
        <c:auto val="1"/>
        <c:lblAlgn val="ctr"/>
        <c:lblOffset val="100"/>
      </c:catAx>
      <c:valAx>
        <c:axId val="159641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636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44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687808"/>
        <c:axId val="159689344"/>
      </c:radarChart>
      <c:catAx>
        <c:axId val="1596878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689344"/>
        <c:crosses val="autoZero"/>
        <c:lblAlgn val="ctr"/>
        <c:lblOffset val="100"/>
      </c:catAx>
      <c:valAx>
        <c:axId val="1596893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687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784320"/>
        <c:axId val="159814784"/>
      </c:barChart>
      <c:catAx>
        <c:axId val="159784320"/>
        <c:scaling>
          <c:orientation val="minMax"/>
        </c:scaling>
        <c:axPos val="b"/>
        <c:numFmt formatCode="General" sourceLinked="1"/>
        <c:majorTickMark val="none"/>
        <c:tickLblPos val="nextTo"/>
        <c:crossAx val="159814784"/>
        <c:crosses val="autoZero"/>
        <c:auto val="1"/>
        <c:lblAlgn val="ctr"/>
        <c:lblOffset val="100"/>
      </c:catAx>
      <c:valAx>
        <c:axId val="1598147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784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44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848320"/>
        <c:axId val="159849856"/>
      </c:radarChart>
      <c:catAx>
        <c:axId val="159848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849856"/>
        <c:crosses val="autoZero"/>
        <c:lblAlgn val="ctr"/>
        <c:lblOffset val="100"/>
      </c:catAx>
      <c:valAx>
        <c:axId val="159849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848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904128"/>
        <c:axId val="159905664"/>
      </c:barChart>
      <c:catAx>
        <c:axId val="159904128"/>
        <c:scaling>
          <c:orientation val="minMax"/>
        </c:scaling>
        <c:axPos val="b"/>
        <c:numFmt formatCode="General" sourceLinked="1"/>
        <c:majorTickMark val="none"/>
        <c:tickLblPos val="nextTo"/>
        <c:crossAx val="159905664"/>
        <c:crosses val="autoZero"/>
        <c:auto val="1"/>
        <c:lblAlgn val="ctr"/>
        <c:lblOffset val="100"/>
      </c:catAx>
      <c:valAx>
        <c:axId val="159905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904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718016"/>
        <c:axId val="159728000"/>
      </c:radarChart>
      <c:catAx>
        <c:axId val="159718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728000"/>
        <c:crosses val="autoZero"/>
        <c:lblAlgn val="ctr"/>
        <c:lblOffset val="100"/>
      </c:catAx>
      <c:valAx>
        <c:axId val="159728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718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9925376"/>
        <c:axId val="159926912"/>
      </c:barChart>
      <c:catAx>
        <c:axId val="159925376"/>
        <c:scaling>
          <c:orientation val="minMax"/>
        </c:scaling>
        <c:axPos val="b"/>
        <c:numFmt formatCode="General" sourceLinked="1"/>
        <c:majorTickMark val="none"/>
        <c:tickLblPos val="nextTo"/>
        <c:crossAx val="159926912"/>
        <c:crosses val="autoZero"/>
        <c:auto val="1"/>
        <c:lblAlgn val="ctr"/>
        <c:lblOffset val="100"/>
      </c:catAx>
      <c:valAx>
        <c:axId val="159926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925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9956352"/>
        <c:axId val="159958144"/>
      </c:radarChart>
      <c:catAx>
        <c:axId val="159956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958144"/>
        <c:crosses val="autoZero"/>
        <c:lblAlgn val="ctr"/>
        <c:lblOffset val="100"/>
      </c:catAx>
      <c:valAx>
        <c:axId val="159958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9956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405568"/>
        <c:axId val="157407104"/>
      </c:barChart>
      <c:catAx>
        <c:axId val="157405568"/>
        <c:scaling>
          <c:orientation val="minMax"/>
        </c:scaling>
        <c:axPos val="b"/>
        <c:numFmt formatCode="General" sourceLinked="1"/>
        <c:majorTickMark val="none"/>
        <c:tickLblPos val="nextTo"/>
        <c:crossAx val="157407104"/>
        <c:crosses val="autoZero"/>
        <c:auto val="1"/>
        <c:lblAlgn val="ctr"/>
        <c:lblOffset val="100"/>
      </c:catAx>
      <c:valAx>
        <c:axId val="157407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405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0049024"/>
        <c:axId val="160050560"/>
      </c:barChart>
      <c:catAx>
        <c:axId val="160049024"/>
        <c:scaling>
          <c:orientation val="minMax"/>
        </c:scaling>
        <c:axPos val="b"/>
        <c:numFmt formatCode="General" sourceLinked="1"/>
        <c:majorTickMark val="none"/>
        <c:tickLblPos val="nextTo"/>
        <c:crossAx val="160050560"/>
        <c:crosses val="autoZero"/>
        <c:auto val="1"/>
        <c:lblAlgn val="ctr"/>
        <c:lblOffset val="100"/>
      </c:catAx>
      <c:valAx>
        <c:axId val="160050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0049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256768"/>
        <c:axId val="162258304"/>
      </c:radarChart>
      <c:catAx>
        <c:axId val="162256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258304"/>
        <c:crosses val="autoZero"/>
        <c:lblAlgn val="ctr"/>
        <c:lblOffset val="100"/>
      </c:catAx>
      <c:valAx>
        <c:axId val="1622583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256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189696"/>
        <c:axId val="162191232"/>
      </c:barChart>
      <c:catAx>
        <c:axId val="162189696"/>
        <c:scaling>
          <c:orientation val="minMax"/>
        </c:scaling>
        <c:axPos val="b"/>
        <c:numFmt formatCode="General" sourceLinked="1"/>
        <c:majorTickMark val="none"/>
        <c:tickLblPos val="nextTo"/>
        <c:crossAx val="162191232"/>
        <c:crosses val="autoZero"/>
        <c:auto val="1"/>
        <c:lblAlgn val="ctr"/>
        <c:lblOffset val="100"/>
      </c:catAx>
      <c:valAx>
        <c:axId val="162191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18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274304"/>
        <c:axId val="162280192"/>
      </c:radarChart>
      <c:catAx>
        <c:axId val="162274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280192"/>
        <c:crosses val="autoZero"/>
        <c:lblAlgn val="ctr"/>
        <c:lblOffset val="100"/>
      </c:catAx>
      <c:valAx>
        <c:axId val="1622801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274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313728"/>
        <c:axId val="162315264"/>
      </c:barChart>
      <c:catAx>
        <c:axId val="162313728"/>
        <c:scaling>
          <c:orientation val="minMax"/>
        </c:scaling>
        <c:axPos val="b"/>
        <c:numFmt formatCode="General" sourceLinked="1"/>
        <c:majorTickMark val="none"/>
        <c:tickLblPos val="nextTo"/>
        <c:crossAx val="162315264"/>
        <c:crosses val="autoZero"/>
        <c:auto val="1"/>
        <c:lblAlgn val="ctr"/>
        <c:lblOffset val="100"/>
      </c:catAx>
      <c:valAx>
        <c:axId val="1623152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3137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365824"/>
        <c:axId val="162367360"/>
      </c:radarChart>
      <c:catAx>
        <c:axId val="162365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367360"/>
        <c:crosses val="autoZero"/>
        <c:lblAlgn val="ctr"/>
        <c:lblOffset val="100"/>
      </c:catAx>
      <c:valAx>
        <c:axId val="162367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365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392704"/>
        <c:axId val="162419072"/>
      </c:barChart>
      <c:catAx>
        <c:axId val="162392704"/>
        <c:scaling>
          <c:orientation val="minMax"/>
        </c:scaling>
        <c:axPos val="b"/>
        <c:numFmt formatCode="General" sourceLinked="1"/>
        <c:majorTickMark val="none"/>
        <c:tickLblPos val="nextTo"/>
        <c:crossAx val="162419072"/>
        <c:crosses val="autoZero"/>
        <c:auto val="1"/>
        <c:lblAlgn val="ctr"/>
        <c:lblOffset val="100"/>
      </c:catAx>
      <c:valAx>
        <c:axId val="162419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392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440704"/>
        <c:axId val="162442240"/>
      </c:radarChart>
      <c:catAx>
        <c:axId val="162440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442240"/>
        <c:crosses val="autoZero"/>
        <c:lblAlgn val="ctr"/>
        <c:lblOffset val="100"/>
      </c:catAx>
      <c:valAx>
        <c:axId val="1624422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440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557952"/>
        <c:axId val="162559488"/>
      </c:barChart>
      <c:catAx>
        <c:axId val="162557952"/>
        <c:scaling>
          <c:orientation val="minMax"/>
        </c:scaling>
        <c:axPos val="b"/>
        <c:numFmt formatCode="General" sourceLinked="1"/>
        <c:majorTickMark val="none"/>
        <c:tickLblPos val="nextTo"/>
        <c:crossAx val="162559488"/>
        <c:crosses val="autoZero"/>
        <c:auto val="1"/>
        <c:lblAlgn val="ctr"/>
        <c:lblOffset val="100"/>
      </c:catAx>
      <c:valAx>
        <c:axId val="162559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557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597504"/>
        <c:axId val="162603392"/>
      </c:radarChart>
      <c:catAx>
        <c:axId val="162597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603392"/>
        <c:crosses val="autoZero"/>
        <c:lblAlgn val="ctr"/>
        <c:lblOffset val="100"/>
      </c:catAx>
      <c:valAx>
        <c:axId val="162603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597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7121152"/>
        <c:axId val="157127040"/>
      </c:radarChart>
      <c:catAx>
        <c:axId val="157121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127040"/>
        <c:crosses val="autoZero"/>
        <c:lblAlgn val="ctr"/>
        <c:lblOffset val="100"/>
      </c:catAx>
      <c:valAx>
        <c:axId val="15712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121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641024"/>
        <c:axId val="162642560"/>
      </c:barChart>
      <c:catAx>
        <c:axId val="162641024"/>
        <c:scaling>
          <c:orientation val="minMax"/>
        </c:scaling>
        <c:axPos val="b"/>
        <c:numFmt formatCode="General" sourceLinked="1"/>
        <c:majorTickMark val="none"/>
        <c:tickLblPos val="nextTo"/>
        <c:crossAx val="162642560"/>
        <c:crosses val="autoZero"/>
        <c:auto val="1"/>
        <c:lblAlgn val="ctr"/>
        <c:lblOffset val="100"/>
      </c:catAx>
      <c:valAx>
        <c:axId val="162642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641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676736"/>
        <c:axId val="162678272"/>
      </c:radarChart>
      <c:catAx>
        <c:axId val="162676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678272"/>
        <c:crosses val="autoZero"/>
        <c:lblAlgn val="ctr"/>
        <c:lblOffset val="100"/>
      </c:catAx>
      <c:valAx>
        <c:axId val="162678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676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703616"/>
        <c:axId val="162721792"/>
      </c:barChart>
      <c:catAx>
        <c:axId val="162703616"/>
        <c:scaling>
          <c:orientation val="minMax"/>
        </c:scaling>
        <c:axPos val="b"/>
        <c:numFmt formatCode="General" sourceLinked="1"/>
        <c:majorTickMark val="none"/>
        <c:tickLblPos val="nextTo"/>
        <c:crossAx val="162721792"/>
        <c:crosses val="autoZero"/>
        <c:auto val="1"/>
        <c:lblAlgn val="ctr"/>
        <c:lblOffset val="100"/>
      </c:catAx>
      <c:valAx>
        <c:axId val="162721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703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489472"/>
        <c:axId val="162491008"/>
      </c:radarChart>
      <c:catAx>
        <c:axId val="1624894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491008"/>
        <c:crosses val="autoZero"/>
        <c:lblAlgn val="ctr"/>
        <c:lblOffset val="100"/>
      </c:catAx>
      <c:valAx>
        <c:axId val="1624910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4894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741632"/>
        <c:axId val="162747520"/>
      </c:barChart>
      <c:catAx>
        <c:axId val="162741632"/>
        <c:scaling>
          <c:orientation val="minMax"/>
        </c:scaling>
        <c:axPos val="b"/>
        <c:numFmt formatCode="General" sourceLinked="1"/>
        <c:majorTickMark val="none"/>
        <c:tickLblPos val="nextTo"/>
        <c:crossAx val="162747520"/>
        <c:crosses val="autoZero"/>
        <c:auto val="1"/>
        <c:lblAlgn val="ctr"/>
        <c:lblOffset val="100"/>
      </c:catAx>
      <c:valAx>
        <c:axId val="1627475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741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777344"/>
        <c:axId val="162779136"/>
      </c:radarChart>
      <c:catAx>
        <c:axId val="162777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779136"/>
        <c:crosses val="autoZero"/>
        <c:lblAlgn val="ctr"/>
        <c:lblOffset val="100"/>
      </c:catAx>
      <c:valAx>
        <c:axId val="1627791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777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878208"/>
        <c:axId val="162879744"/>
      </c:barChart>
      <c:catAx>
        <c:axId val="162878208"/>
        <c:scaling>
          <c:orientation val="minMax"/>
        </c:scaling>
        <c:axPos val="b"/>
        <c:numFmt formatCode="General" sourceLinked="1"/>
        <c:majorTickMark val="none"/>
        <c:tickLblPos val="nextTo"/>
        <c:crossAx val="162879744"/>
        <c:crosses val="autoZero"/>
        <c:auto val="1"/>
        <c:lblAlgn val="ctr"/>
        <c:lblOffset val="100"/>
      </c:catAx>
      <c:valAx>
        <c:axId val="162879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878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917760"/>
        <c:axId val="162792576"/>
      </c:radarChart>
      <c:catAx>
        <c:axId val="162917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792576"/>
        <c:crosses val="autoZero"/>
        <c:lblAlgn val="ctr"/>
        <c:lblOffset val="100"/>
      </c:catAx>
      <c:valAx>
        <c:axId val="1627925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917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834304"/>
        <c:axId val="162835840"/>
      </c:barChart>
      <c:catAx>
        <c:axId val="162834304"/>
        <c:scaling>
          <c:orientation val="minMax"/>
        </c:scaling>
        <c:axPos val="b"/>
        <c:numFmt formatCode="General" sourceLinked="1"/>
        <c:majorTickMark val="none"/>
        <c:tickLblPos val="nextTo"/>
        <c:crossAx val="162835840"/>
        <c:crosses val="autoZero"/>
        <c:auto val="1"/>
        <c:lblAlgn val="ctr"/>
        <c:lblOffset val="100"/>
      </c:catAx>
      <c:valAx>
        <c:axId val="162835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834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2943744"/>
        <c:axId val="162945280"/>
      </c:radarChart>
      <c:catAx>
        <c:axId val="162943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945280"/>
        <c:crosses val="autoZero"/>
        <c:lblAlgn val="ctr"/>
        <c:lblOffset val="100"/>
      </c:catAx>
      <c:valAx>
        <c:axId val="162945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2943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484160"/>
        <c:axId val="157485696"/>
      </c:barChart>
      <c:catAx>
        <c:axId val="157484160"/>
        <c:scaling>
          <c:orientation val="minMax"/>
        </c:scaling>
        <c:axPos val="b"/>
        <c:numFmt formatCode="General" sourceLinked="1"/>
        <c:majorTickMark val="none"/>
        <c:tickLblPos val="nextTo"/>
        <c:crossAx val="157485696"/>
        <c:crosses val="autoZero"/>
        <c:auto val="1"/>
        <c:lblAlgn val="ctr"/>
        <c:lblOffset val="100"/>
      </c:catAx>
      <c:valAx>
        <c:axId val="1574856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4841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2974720"/>
        <c:axId val="162984704"/>
      </c:barChart>
      <c:catAx>
        <c:axId val="162974720"/>
        <c:scaling>
          <c:orientation val="minMax"/>
        </c:scaling>
        <c:axPos val="b"/>
        <c:numFmt formatCode="General" sourceLinked="1"/>
        <c:majorTickMark val="none"/>
        <c:tickLblPos val="nextTo"/>
        <c:crossAx val="162984704"/>
        <c:crosses val="autoZero"/>
        <c:auto val="1"/>
        <c:lblAlgn val="ctr"/>
        <c:lblOffset val="100"/>
      </c:catAx>
      <c:valAx>
        <c:axId val="162984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2974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006720"/>
        <c:axId val="163024896"/>
      </c:radarChart>
      <c:catAx>
        <c:axId val="163006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024896"/>
        <c:crosses val="autoZero"/>
        <c:lblAlgn val="ctr"/>
        <c:lblOffset val="100"/>
      </c:catAx>
      <c:valAx>
        <c:axId val="163024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006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128064"/>
        <c:axId val="163129600"/>
      </c:barChart>
      <c:catAx>
        <c:axId val="163128064"/>
        <c:scaling>
          <c:orientation val="minMax"/>
        </c:scaling>
        <c:axPos val="b"/>
        <c:numFmt formatCode="General" sourceLinked="1"/>
        <c:majorTickMark val="none"/>
        <c:tickLblPos val="nextTo"/>
        <c:crossAx val="163129600"/>
        <c:crosses val="autoZero"/>
        <c:auto val="1"/>
        <c:lblAlgn val="ctr"/>
        <c:lblOffset val="100"/>
      </c:catAx>
      <c:valAx>
        <c:axId val="163129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12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167616"/>
        <c:axId val="163173504"/>
      </c:radarChart>
      <c:catAx>
        <c:axId val="163167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173504"/>
        <c:crosses val="autoZero"/>
        <c:lblAlgn val="ctr"/>
        <c:lblOffset val="100"/>
      </c:catAx>
      <c:valAx>
        <c:axId val="163173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167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211136"/>
        <c:axId val="163212672"/>
      </c:barChart>
      <c:catAx>
        <c:axId val="163211136"/>
        <c:scaling>
          <c:orientation val="minMax"/>
        </c:scaling>
        <c:axPos val="b"/>
        <c:numFmt formatCode="General" sourceLinked="1"/>
        <c:majorTickMark val="none"/>
        <c:tickLblPos val="nextTo"/>
        <c:crossAx val="163212672"/>
        <c:crosses val="autoZero"/>
        <c:auto val="1"/>
        <c:lblAlgn val="ctr"/>
        <c:lblOffset val="100"/>
      </c:catAx>
      <c:valAx>
        <c:axId val="163212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2111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246464"/>
        <c:axId val="163248000"/>
      </c:radarChart>
      <c:catAx>
        <c:axId val="163246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248000"/>
        <c:crosses val="autoZero"/>
        <c:lblAlgn val="ctr"/>
        <c:lblOffset val="100"/>
      </c:catAx>
      <c:valAx>
        <c:axId val="163248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246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093120"/>
        <c:axId val="163103104"/>
      </c:barChart>
      <c:catAx>
        <c:axId val="163093120"/>
        <c:scaling>
          <c:orientation val="minMax"/>
        </c:scaling>
        <c:axPos val="b"/>
        <c:numFmt formatCode="General" sourceLinked="1"/>
        <c:majorTickMark val="none"/>
        <c:tickLblPos val="nextTo"/>
        <c:crossAx val="163103104"/>
        <c:crosses val="autoZero"/>
        <c:auto val="1"/>
        <c:lblAlgn val="ctr"/>
        <c:lblOffset val="100"/>
      </c:catAx>
      <c:valAx>
        <c:axId val="163103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093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9432192"/>
        <c:axId val="149433728"/>
      </c:radarChart>
      <c:catAx>
        <c:axId val="149432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9433728"/>
        <c:crosses val="autoZero"/>
        <c:lblAlgn val="ctr"/>
        <c:lblOffset val="100"/>
      </c:catAx>
      <c:valAx>
        <c:axId val="149433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9432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9472000"/>
        <c:axId val="149473536"/>
      </c:barChart>
      <c:catAx>
        <c:axId val="149472000"/>
        <c:scaling>
          <c:orientation val="minMax"/>
        </c:scaling>
        <c:axPos val="b"/>
        <c:numFmt formatCode="General" sourceLinked="1"/>
        <c:majorTickMark val="none"/>
        <c:tickLblPos val="nextTo"/>
        <c:crossAx val="149473536"/>
        <c:crosses val="autoZero"/>
        <c:auto val="1"/>
        <c:lblAlgn val="ctr"/>
        <c:lblOffset val="100"/>
      </c:catAx>
      <c:valAx>
        <c:axId val="149473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49472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335552"/>
        <c:axId val="163349632"/>
      </c:radarChart>
      <c:catAx>
        <c:axId val="163335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349632"/>
        <c:crosses val="autoZero"/>
        <c:lblAlgn val="ctr"/>
        <c:lblOffset val="100"/>
      </c:catAx>
      <c:valAx>
        <c:axId val="163349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335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7502848"/>
        <c:axId val="157529216"/>
      </c:radarChart>
      <c:catAx>
        <c:axId val="157502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529216"/>
        <c:crosses val="autoZero"/>
        <c:lblAlgn val="ctr"/>
        <c:lblOffset val="100"/>
      </c:catAx>
      <c:valAx>
        <c:axId val="1575292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502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391360"/>
        <c:axId val="163392896"/>
      </c:barChart>
      <c:catAx>
        <c:axId val="163391360"/>
        <c:scaling>
          <c:orientation val="minMax"/>
        </c:scaling>
        <c:axPos val="b"/>
        <c:numFmt formatCode="General" sourceLinked="1"/>
        <c:majorTickMark val="none"/>
        <c:tickLblPos val="nextTo"/>
        <c:crossAx val="163392896"/>
        <c:crosses val="autoZero"/>
        <c:auto val="1"/>
        <c:lblAlgn val="ctr"/>
        <c:lblOffset val="100"/>
      </c:catAx>
      <c:valAx>
        <c:axId val="163392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391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427072"/>
        <c:axId val="163428608"/>
      </c:radarChart>
      <c:catAx>
        <c:axId val="163427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428608"/>
        <c:crosses val="autoZero"/>
        <c:lblAlgn val="ctr"/>
        <c:lblOffset val="100"/>
      </c:catAx>
      <c:valAx>
        <c:axId val="163428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427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531392"/>
        <c:axId val="163545472"/>
      </c:barChart>
      <c:catAx>
        <c:axId val="163531392"/>
        <c:scaling>
          <c:orientation val="minMax"/>
        </c:scaling>
        <c:axPos val="b"/>
        <c:numFmt formatCode="General" sourceLinked="1"/>
        <c:majorTickMark val="none"/>
        <c:tickLblPos val="nextTo"/>
        <c:crossAx val="163545472"/>
        <c:crosses val="autoZero"/>
        <c:auto val="1"/>
        <c:lblAlgn val="ctr"/>
        <c:lblOffset val="100"/>
      </c:catAx>
      <c:valAx>
        <c:axId val="163545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531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563008"/>
        <c:axId val="163564544"/>
      </c:radarChart>
      <c:catAx>
        <c:axId val="163563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564544"/>
        <c:crosses val="autoZero"/>
        <c:lblAlgn val="ctr"/>
        <c:lblOffset val="100"/>
      </c:catAx>
      <c:valAx>
        <c:axId val="163564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563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476992"/>
        <c:axId val="163478528"/>
      </c:barChart>
      <c:catAx>
        <c:axId val="163476992"/>
        <c:scaling>
          <c:orientation val="minMax"/>
        </c:scaling>
        <c:axPos val="b"/>
        <c:numFmt formatCode="General" sourceLinked="1"/>
        <c:majorTickMark val="none"/>
        <c:tickLblPos val="nextTo"/>
        <c:crossAx val="163478528"/>
        <c:crosses val="autoZero"/>
        <c:auto val="1"/>
        <c:lblAlgn val="ctr"/>
        <c:lblOffset val="100"/>
      </c:catAx>
      <c:valAx>
        <c:axId val="163478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476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660160"/>
        <c:axId val="163661696"/>
      </c:radarChart>
      <c:catAx>
        <c:axId val="163660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661696"/>
        <c:crosses val="autoZero"/>
        <c:lblAlgn val="ctr"/>
        <c:lblOffset val="100"/>
      </c:catAx>
      <c:valAx>
        <c:axId val="1636616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660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695232"/>
        <c:axId val="163701120"/>
      </c:barChart>
      <c:catAx>
        <c:axId val="163695232"/>
        <c:scaling>
          <c:orientation val="minMax"/>
        </c:scaling>
        <c:axPos val="b"/>
        <c:numFmt formatCode="General" sourceLinked="1"/>
        <c:majorTickMark val="none"/>
        <c:tickLblPos val="nextTo"/>
        <c:crossAx val="163701120"/>
        <c:crosses val="autoZero"/>
        <c:auto val="1"/>
        <c:lblAlgn val="ctr"/>
        <c:lblOffset val="100"/>
      </c:catAx>
      <c:valAx>
        <c:axId val="163701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695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739520"/>
        <c:axId val="163741056"/>
      </c:radarChart>
      <c:catAx>
        <c:axId val="1637395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741056"/>
        <c:crosses val="autoZero"/>
        <c:lblAlgn val="ctr"/>
        <c:lblOffset val="100"/>
      </c:catAx>
      <c:valAx>
        <c:axId val="163741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7395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3778944"/>
        <c:axId val="163780480"/>
      </c:barChart>
      <c:catAx>
        <c:axId val="163778944"/>
        <c:scaling>
          <c:orientation val="minMax"/>
        </c:scaling>
        <c:axPos val="b"/>
        <c:numFmt formatCode="General" sourceLinked="1"/>
        <c:majorTickMark val="none"/>
        <c:tickLblPos val="nextTo"/>
        <c:crossAx val="163780480"/>
        <c:crosses val="autoZero"/>
        <c:auto val="1"/>
        <c:lblAlgn val="ctr"/>
        <c:lblOffset val="100"/>
      </c:catAx>
      <c:valAx>
        <c:axId val="163780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3778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3802112"/>
        <c:axId val="163824384"/>
      </c:radarChart>
      <c:catAx>
        <c:axId val="163802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824384"/>
        <c:crosses val="autoZero"/>
        <c:lblAlgn val="ctr"/>
        <c:lblOffset val="100"/>
      </c:catAx>
      <c:valAx>
        <c:axId val="163824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3802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Y84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5.375" bestFit="1" customWidth="1"/>
    <col min="13" max="14" width="13.125" customWidth="1"/>
    <col min="40" max="41" width="9.125" customWidth="1"/>
    <col min="42" max="44" width="9" customWidth="1"/>
  </cols>
  <sheetData>
    <row r="1" spans="1:51" ht="14.25">
      <c r="A1" s="545" t="s">
        <v>245</v>
      </c>
      <c r="B1" s="545"/>
      <c r="C1" s="545"/>
      <c r="D1" s="545"/>
      <c r="E1" s="545"/>
      <c r="F1" s="545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</row>
    <row r="2" spans="1:51" ht="14.25" thickBot="1"/>
    <row r="3" spans="1:51">
      <c r="A3" s="591" t="s">
        <v>122</v>
      </c>
      <c r="B3" s="592"/>
      <c r="C3" s="584">
        <v>43101</v>
      </c>
      <c r="D3" s="584"/>
      <c r="E3" s="584"/>
      <c r="F3" s="585"/>
      <c r="G3" s="261"/>
      <c r="H3" s="168" t="s">
        <v>252</v>
      </c>
    </row>
    <row r="4" spans="1:51">
      <c r="A4" s="593" t="s">
        <v>123</v>
      </c>
      <c r="B4" s="588"/>
      <c r="C4" s="586" t="s">
        <v>281</v>
      </c>
      <c r="D4" s="586"/>
      <c r="E4" s="586"/>
      <c r="F4" s="587"/>
      <c r="H4" s="168" t="s">
        <v>253</v>
      </c>
    </row>
    <row r="5" spans="1:51">
      <c r="A5" s="593" t="s">
        <v>87</v>
      </c>
      <c r="B5" s="588"/>
      <c r="C5" s="588" t="s">
        <v>246</v>
      </c>
      <c r="D5" s="588"/>
      <c r="E5" s="588"/>
      <c r="F5" s="589"/>
      <c r="H5" s="168" t="s">
        <v>254</v>
      </c>
    </row>
    <row r="6" spans="1:51">
      <c r="A6" s="593" t="s">
        <v>88</v>
      </c>
      <c r="B6" s="588"/>
      <c r="C6" s="588" t="s">
        <v>247</v>
      </c>
      <c r="D6" s="588"/>
      <c r="E6" s="588"/>
      <c r="F6" s="589"/>
    </row>
    <row r="7" spans="1:51" ht="14.25" thickBot="1">
      <c r="A7" s="582" t="s">
        <v>269</v>
      </c>
      <c r="B7" s="583"/>
      <c r="C7" s="583" t="s">
        <v>270</v>
      </c>
      <c r="D7" s="583"/>
      <c r="E7" s="583"/>
      <c r="F7" s="590"/>
      <c r="K7" s="290" t="s">
        <v>255</v>
      </c>
      <c r="L7" s="290" t="s">
        <v>256</v>
      </c>
      <c r="M7" s="290" t="s">
        <v>255</v>
      </c>
      <c r="N7" s="290" t="s">
        <v>255</v>
      </c>
      <c r="O7" s="290" t="s">
        <v>255</v>
      </c>
      <c r="P7" s="290" t="s">
        <v>255</v>
      </c>
      <c r="Q7" s="290" t="s">
        <v>255</v>
      </c>
      <c r="R7" s="290" t="s">
        <v>255</v>
      </c>
      <c r="S7" s="290" t="s">
        <v>256</v>
      </c>
      <c r="T7" s="290" t="s">
        <v>256</v>
      </c>
      <c r="U7" s="290" t="s">
        <v>256</v>
      </c>
      <c r="V7" s="290" t="s">
        <v>256</v>
      </c>
      <c r="W7" s="290" t="s">
        <v>257</v>
      </c>
      <c r="X7" s="290" t="s">
        <v>257</v>
      </c>
      <c r="Y7" s="290" t="s">
        <v>257</v>
      </c>
      <c r="Z7" s="290" t="s">
        <v>257</v>
      </c>
      <c r="AA7" s="290" t="s">
        <v>257</v>
      </c>
      <c r="AB7" s="290" t="s">
        <v>257</v>
      </c>
      <c r="AC7" s="290" t="s">
        <v>257</v>
      </c>
      <c r="AD7" s="290" t="s">
        <v>257</v>
      </c>
      <c r="AE7" s="290" t="s">
        <v>257</v>
      </c>
      <c r="AF7" s="290" t="s">
        <v>257</v>
      </c>
      <c r="AG7" s="290" t="s">
        <v>257</v>
      </c>
      <c r="AH7" s="290" t="s">
        <v>257</v>
      </c>
      <c r="AI7" s="290" t="s">
        <v>256</v>
      </c>
      <c r="AJ7" s="290" t="s">
        <v>256</v>
      </c>
      <c r="AK7" s="290" t="s">
        <v>256</v>
      </c>
      <c r="AL7" s="290" t="s">
        <v>256</v>
      </c>
      <c r="AM7" s="290" t="s">
        <v>258</v>
      </c>
      <c r="AN7" s="290" t="s">
        <v>259</v>
      </c>
      <c r="AO7" s="290" t="s">
        <v>260</v>
      </c>
      <c r="AP7" s="290" t="s">
        <v>261</v>
      </c>
      <c r="AQ7" s="290" t="s">
        <v>262</v>
      </c>
      <c r="AR7" s="290" t="s">
        <v>263</v>
      </c>
      <c r="AS7" s="290" t="s">
        <v>264</v>
      </c>
      <c r="AT7" s="290" t="s">
        <v>265</v>
      </c>
      <c r="AU7" s="290" t="s">
        <v>266</v>
      </c>
      <c r="AV7" s="290" t="s">
        <v>255</v>
      </c>
      <c r="AW7" s="290" t="s">
        <v>255</v>
      </c>
      <c r="AX7" s="290" t="s">
        <v>255</v>
      </c>
    </row>
    <row r="8" spans="1:51" ht="14.25" thickBot="1">
      <c r="E8" s="167" t="s">
        <v>139</v>
      </c>
      <c r="M8" s="167"/>
      <c r="N8" s="167"/>
      <c r="O8" s="167" t="s">
        <v>139</v>
      </c>
      <c r="P8" s="167" t="s">
        <v>139</v>
      </c>
      <c r="Q8" s="62"/>
      <c r="R8" s="62"/>
      <c r="V8" s="62"/>
      <c r="W8" s="62"/>
      <c r="X8" s="62"/>
      <c r="Y8" s="167" t="s">
        <v>139</v>
      </c>
      <c r="Z8" s="62"/>
      <c r="AA8" s="62"/>
      <c r="AB8" s="167" t="s">
        <v>139</v>
      </c>
      <c r="AE8" s="167" t="s">
        <v>139</v>
      </c>
      <c r="AF8" s="167"/>
      <c r="AG8" s="167"/>
      <c r="AH8" s="167" t="s">
        <v>139</v>
      </c>
    </row>
    <row r="9" spans="1:51">
      <c r="A9" s="594" t="s">
        <v>30</v>
      </c>
      <c r="B9" s="556" t="s">
        <v>43</v>
      </c>
      <c r="C9" s="556" t="s">
        <v>161</v>
      </c>
      <c r="D9" s="556" t="s">
        <v>59</v>
      </c>
      <c r="E9" s="556" t="s">
        <v>64</v>
      </c>
      <c r="F9" s="556" t="s">
        <v>90</v>
      </c>
      <c r="G9" s="556" t="s">
        <v>62</v>
      </c>
      <c r="H9" s="556" t="s">
        <v>237</v>
      </c>
      <c r="I9" s="556" t="s">
        <v>60</v>
      </c>
      <c r="J9" s="569" t="s">
        <v>61</v>
      </c>
      <c r="K9" s="559" t="s">
        <v>99</v>
      </c>
      <c r="L9" s="560"/>
      <c r="M9" s="560"/>
      <c r="N9" s="560"/>
      <c r="O9" s="560"/>
      <c r="P9" s="560"/>
      <c r="Q9" s="560"/>
      <c r="R9" s="561"/>
      <c r="S9" s="578" t="s">
        <v>276</v>
      </c>
      <c r="T9" s="579"/>
      <c r="U9" s="572" t="s">
        <v>103</v>
      </c>
      <c r="V9" s="573"/>
      <c r="W9" s="542" t="s">
        <v>110</v>
      </c>
      <c r="X9" s="543"/>
      <c r="Y9" s="543"/>
      <c r="Z9" s="543"/>
      <c r="AA9" s="543"/>
      <c r="AB9" s="543"/>
      <c r="AC9" s="543"/>
      <c r="AD9" s="543"/>
      <c r="AE9" s="543"/>
      <c r="AF9" s="543"/>
      <c r="AG9" s="543"/>
      <c r="AH9" s="543"/>
      <c r="AI9" s="543"/>
      <c r="AJ9" s="543"/>
      <c r="AK9" s="543"/>
      <c r="AL9" s="544"/>
      <c r="AM9" s="615" t="s">
        <v>113</v>
      </c>
      <c r="AN9" s="616"/>
      <c r="AO9" s="616"/>
      <c r="AP9" s="616"/>
      <c r="AQ9" s="616"/>
      <c r="AR9" s="617"/>
      <c r="AS9" s="609" t="s">
        <v>119</v>
      </c>
      <c r="AT9" s="610"/>
      <c r="AU9" s="601" t="s">
        <v>169</v>
      </c>
      <c r="AV9" s="601"/>
      <c r="AW9" s="601"/>
      <c r="AX9" s="602"/>
    </row>
    <row r="10" spans="1:51">
      <c r="A10" s="595"/>
      <c r="B10" s="557"/>
      <c r="C10" s="557"/>
      <c r="D10" s="557"/>
      <c r="E10" s="557"/>
      <c r="F10" s="557"/>
      <c r="G10" s="557"/>
      <c r="H10" s="557"/>
      <c r="I10" s="557"/>
      <c r="J10" s="570"/>
      <c r="K10" s="562"/>
      <c r="L10" s="563"/>
      <c r="M10" s="563"/>
      <c r="N10" s="563"/>
      <c r="O10" s="563"/>
      <c r="P10" s="563"/>
      <c r="Q10" s="563"/>
      <c r="R10" s="564"/>
      <c r="S10" s="580"/>
      <c r="T10" s="581"/>
      <c r="U10" s="574"/>
      <c r="V10" s="575"/>
      <c r="W10" s="550" t="s">
        <v>111</v>
      </c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2"/>
      <c r="AK10" s="540" t="s">
        <v>104</v>
      </c>
      <c r="AL10" s="541"/>
      <c r="AM10" s="597" t="s">
        <v>114</v>
      </c>
      <c r="AN10" s="598"/>
      <c r="AO10" s="613" t="s">
        <v>115</v>
      </c>
      <c r="AP10" s="598"/>
      <c r="AQ10" s="613" t="s">
        <v>116</v>
      </c>
      <c r="AR10" s="598"/>
      <c r="AS10" s="611"/>
      <c r="AT10" s="612"/>
      <c r="AU10" s="603"/>
      <c r="AV10" s="603"/>
      <c r="AW10" s="603"/>
      <c r="AX10" s="604"/>
      <c r="AY10" s="62"/>
    </row>
    <row r="11" spans="1:51">
      <c r="A11" s="595"/>
      <c r="B11" s="557"/>
      <c r="C11" s="557"/>
      <c r="D11" s="557"/>
      <c r="E11" s="557"/>
      <c r="F11" s="557"/>
      <c r="G11" s="557"/>
      <c r="H11" s="557"/>
      <c r="I11" s="557"/>
      <c r="J11" s="570"/>
      <c r="K11" s="151" t="s">
        <v>91</v>
      </c>
      <c r="L11" s="152" t="s">
        <v>92</v>
      </c>
      <c r="M11" s="153" t="s">
        <v>163</v>
      </c>
      <c r="N11" s="153" t="s">
        <v>164</v>
      </c>
      <c r="O11" s="153" t="s">
        <v>107</v>
      </c>
      <c r="P11" s="153" t="s">
        <v>98</v>
      </c>
      <c r="Q11" s="567" t="s">
        <v>146</v>
      </c>
      <c r="R11" s="568"/>
      <c r="S11" s="576" t="s">
        <v>274</v>
      </c>
      <c r="T11" s="577"/>
      <c r="U11" s="565" t="s">
        <v>271</v>
      </c>
      <c r="V11" s="566"/>
      <c r="W11" s="553" t="s">
        <v>112</v>
      </c>
      <c r="X11" s="554"/>
      <c r="Y11" s="555"/>
      <c r="Z11" s="546" t="s">
        <v>105</v>
      </c>
      <c r="AA11" s="547"/>
      <c r="AB11" s="548"/>
      <c r="AC11" s="546" t="s">
        <v>239</v>
      </c>
      <c r="AD11" s="547"/>
      <c r="AE11" s="548"/>
      <c r="AF11" s="546" t="s">
        <v>240</v>
      </c>
      <c r="AG11" s="547"/>
      <c r="AH11" s="548"/>
      <c r="AI11" s="546" t="s">
        <v>149</v>
      </c>
      <c r="AJ11" s="549"/>
      <c r="AK11" s="547" t="s">
        <v>241</v>
      </c>
      <c r="AL11" s="549"/>
      <c r="AM11" s="599" t="s">
        <v>117</v>
      </c>
      <c r="AN11" s="600"/>
      <c r="AO11" s="312" t="s">
        <v>152</v>
      </c>
      <c r="AP11" s="316" t="s">
        <v>167</v>
      </c>
      <c r="AQ11" s="614" t="s">
        <v>236</v>
      </c>
      <c r="AR11" s="600"/>
      <c r="AS11" s="156" t="s">
        <v>120</v>
      </c>
      <c r="AT11" s="199" t="s">
        <v>121</v>
      </c>
      <c r="AU11" s="605" t="s">
        <v>170</v>
      </c>
      <c r="AV11" s="606"/>
      <c r="AW11" s="607" t="s">
        <v>171</v>
      </c>
      <c r="AX11" s="608"/>
      <c r="AY11" s="62"/>
    </row>
    <row r="12" spans="1:51">
      <c r="A12" s="595"/>
      <c r="B12" s="557"/>
      <c r="C12" s="557"/>
      <c r="D12" s="557"/>
      <c r="E12" s="557"/>
      <c r="F12" s="557"/>
      <c r="G12" s="557"/>
      <c r="H12" s="557"/>
      <c r="I12" s="557"/>
      <c r="J12" s="570"/>
      <c r="K12" s="140"/>
      <c r="L12" s="141"/>
      <c r="M12" s="142"/>
      <c r="N12" s="142"/>
      <c r="O12" s="142"/>
      <c r="P12" s="142"/>
      <c r="Q12" s="154" t="s">
        <v>126</v>
      </c>
      <c r="R12" s="155" t="s">
        <v>127</v>
      </c>
      <c r="S12" s="189" t="s">
        <v>162</v>
      </c>
      <c r="T12" s="307" t="s">
        <v>306</v>
      </c>
      <c r="U12" s="144" t="s">
        <v>108</v>
      </c>
      <c r="V12" s="299" t="s">
        <v>307</v>
      </c>
      <c r="W12" s="124" t="s">
        <v>108</v>
      </c>
      <c r="X12" s="126" t="s">
        <v>307</v>
      </c>
      <c r="Y12" s="126" t="s">
        <v>124</v>
      </c>
      <c r="Z12" s="124" t="s">
        <v>108</v>
      </c>
      <c r="AA12" s="126" t="s">
        <v>307</v>
      </c>
      <c r="AB12" s="126" t="s">
        <v>124</v>
      </c>
      <c r="AC12" s="124" t="s">
        <v>108</v>
      </c>
      <c r="AD12" s="126" t="s">
        <v>307</v>
      </c>
      <c r="AE12" s="126" t="s">
        <v>124</v>
      </c>
      <c r="AF12" s="124" t="s">
        <v>108</v>
      </c>
      <c r="AG12" s="126" t="s">
        <v>307</v>
      </c>
      <c r="AH12" s="126" t="s">
        <v>124</v>
      </c>
      <c r="AI12" s="124" t="s">
        <v>108</v>
      </c>
      <c r="AJ12" s="257" t="s">
        <v>307</v>
      </c>
      <c r="AK12" s="124" t="s">
        <v>108</v>
      </c>
      <c r="AL12" s="257" t="s">
        <v>307</v>
      </c>
      <c r="AM12" s="125" t="s">
        <v>128</v>
      </c>
      <c r="AN12" s="313" t="s">
        <v>129</v>
      </c>
      <c r="AO12" s="125"/>
      <c r="AP12" s="317"/>
      <c r="AQ12" s="125" t="s">
        <v>176</v>
      </c>
      <c r="AR12" s="138" t="s">
        <v>177</v>
      </c>
      <c r="AS12" s="139"/>
      <c r="AT12" s="200"/>
      <c r="AU12" s="208" t="s">
        <v>172</v>
      </c>
      <c r="AV12" s="209" t="s">
        <v>307</v>
      </c>
      <c r="AW12" s="208" t="s">
        <v>172</v>
      </c>
      <c r="AX12" s="211" t="s">
        <v>307</v>
      </c>
      <c r="AY12" s="62"/>
    </row>
    <row r="13" spans="1:51">
      <c r="A13" s="596"/>
      <c r="B13" s="558"/>
      <c r="C13" s="558"/>
      <c r="D13" s="558"/>
      <c r="E13" s="558"/>
      <c r="F13" s="558"/>
      <c r="G13" s="558"/>
      <c r="H13" s="558"/>
      <c r="I13" s="558"/>
      <c r="J13" s="571"/>
      <c r="K13" s="187" t="s">
        <v>96</v>
      </c>
      <c r="L13" s="188" t="s">
        <v>94</v>
      </c>
      <c r="M13" s="129" t="s">
        <v>178</v>
      </c>
      <c r="N13" s="129" t="s">
        <v>178</v>
      </c>
      <c r="O13" s="129" t="s">
        <v>94</v>
      </c>
      <c r="P13" s="129" t="s">
        <v>300</v>
      </c>
      <c r="Q13" s="165" t="s">
        <v>95</v>
      </c>
      <c r="R13" s="166" t="s">
        <v>95</v>
      </c>
      <c r="S13" s="190" t="s">
        <v>102</v>
      </c>
      <c r="T13" s="131" t="s">
        <v>102</v>
      </c>
      <c r="U13" s="134" t="s">
        <v>102</v>
      </c>
      <c r="V13" s="300" t="s">
        <v>102</v>
      </c>
      <c r="W13" s="137" t="s">
        <v>96</v>
      </c>
      <c r="X13" s="174" t="s">
        <v>95</v>
      </c>
      <c r="Y13" s="135" t="s">
        <v>95</v>
      </c>
      <c r="Z13" s="133" t="s">
        <v>96</v>
      </c>
      <c r="AA13" s="135" t="s">
        <v>95</v>
      </c>
      <c r="AB13" s="135" t="s">
        <v>95</v>
      </c>
      <c r="AC13" s="133" t="s">
        <v>96</v>
      </c>
      <c r="AD13" s="135" t="s">
        <v>95</v>
      </c>
      <c r="AE13" s="135" t="s">
        <v>95</v>
      </c>
      <c r="AF13" s="133" t="s">
        <v>96</v>
      </c>
      <c r="AG13" s="135" t="s">
        <v>95</v>
      </c>
      <c r="AH13" s="135" t="s">
        <v>95</v>
      </c>
      <c r="AI13" s="133" t="s">
        <v>109</v>
      </c>
      <c r="AJ13" s="258" t="s">
        <v>109</v>
      </c>
      <c r="AK13" s="133" t="s">
        <v>109</v>
      </c>
      <c r="AL13" s="309" t="s">
        <v>109</v>
      </c>
      <c r="AM13" s="132" t="s">
        <v>95</v>
      </c>
      <c r="AN13" s="314" t="s">
        <v>95</v>
      </c>
      <c r="AO13" s="311" t="s">
        <v>95</v>
      </c>
      <c r="AP13" s="314" t="s">
        <v>168</v>
      </c>
      <c r="AQ13" s="311" t="s">
        <v>95</v>
      </c>
      <c r="AR13" s="157" t="s">
        <v>95</v>
      </c>
      <c r="AS13" s="158" t="s">
        <v>130</v>
      </c>
      <c r="AT13" s="201" t="s">
        <v>132</v>
      </c>
      <c r="AU13" s="210" t="s">
        <v>301</v>
      </c>
      <c r="AV13" s="210" t="s">
        <v>301</v>
      </c>
      <c r="AW13" s="210" t="s">
        <v>301</v>
      </c>
      <c r="AX13" s="212" t="s">
        <v>301</v>
      </c>
      <c r="AY13" s="62"/>
    </row>
    <row r="14" spans="1:51">
      <c r="A14" s="84">
        <v>1</v>
      </c>
      <c r="B14" s="192"/>
      <c r="C14" s="147"/>
      <c r="D14" s="91"/>
      <c r="E14" s="236"/>
      <c r="F14" s="256"/>
      <c r="G14" s="253"/>
      <c r="H14" s="193"/>
      <c r="I14" s="259"/>
      <c r="J14" s="185"/>
      <c r="K14" s="323"/>
      <c r="L14" s="338"/>
      <c r="M14" s="325"/>
      <c r="N14" s="325"/>
      <c r="O14" s="325"/>
      <c r="P14" s="325"/>
      <c r="Q14" s="325"/>
      <c r="R14" s="326"/>
      <c r="S14" s="342"/>
      <c r="T14" s="343"/>
      <c r="U14" s="344"/>
      <c r="V14" s="345"/>
      <c r="W14" s="359"/>
      <c r="X14" s="360"/>
      <c r="Y14" s="361"/>
      <c r="Z14" s="360"/>
      <c r="AA14" s="360"/>
      <c r="AB14" s="361"/>
      <c r="AC14" s="360"/>
      <c r="AD14" s="360"/>
      <c r="AE14" s="362"/>
      <c r="AF14" s="360"/>
      <c r="AG14" s="360"/>
      <c r="AH14" s="362"/>
      <c r="AI14" s="342"/>
      <c r="AJ14" s="354"/>
      <c r="AK14" s="340"/>
      <c r="AL14" s="345"/>
      <c r="AM14" s="378"/>
      <c r="AN14" s="379"/>
      <c r="AO14" s="324"/>
      <c r="AP14" s="379"/>
      <c r="AQ14" s="324"/>
      <c r="AR14" s="325"/>
      <c r="AS14" s="389"/>
      <c r="AT14" s="390"/>
      <c r="AU14" s="324"/>
      <c r="AV14" s="332"/>
      <c r="AW14" s="324"/>
      <c r="AX14" s="396"/>
      <c r="AY14" s="62"/>
    </row>
    <row r="15" spans="1:51">
      <c r="A15" s="85">
        <f>A14+1</f>
        <v>2</v>
      </c>
      <c r="B15" s="192"/>
      <c r="C15" s="147"/>
      <c r="D15" s="91"/>
      <c r="E15" s="236"/>
      <c r="F15" s="256"/>
      <c r="G15" s="254"/>
      <c r="H15" s="193"/>
      <c r="I15" s="259"/>
      <c r="J15" s="185"/>
      <c r="K15" s="327"/>
      <c r="L15" s="339"/>
      <c r="M15" s="329"/>
      <c r="N15" s="329"/>
      <c r="O15" s="329"/>
      <c r="P15" s="329"/>
      <c r="Q15" s="329"/>
      <c r="R15" s="326"/>
      <c r="S15" s="346"/>
      <c r="T15" s="347"/>
      <c r="U15" s="348"/>
      <c r="V15" s="345"/>
      <c r="W15" s="359"/>
      <c r="X15" s="360"/>
      <c r="Y15" s="363"/>
      <c r="Z15" s="360"/>
      <c r="AA15" s="360"/>
      <c r="AB15" s="363"/>
      <c r="AC15" s="360"/>
      <c r="AD15" s="360"/>
      <c r="AE15" s="364"/>
      <c r="AF15" s="360"/>
      <c r="AG15" s="360"/>
      <c r="AH15" s="364"/>
      <c r="AI15" s="346"/>
      <c r="AJ15" s="375"/>
      <c r="AK15" s="340"/>
      <c r="AL15" s="345"/>
      <c r="AM15" s="328"/>
      <c r="AN15" s="380"/>
      <c r="AO15" s="328"/>
      <c r="AP15" s="381"/>
      <c r="AQ15" s="328"/>
      <c r="AR15" s="329"/>
      <c r="AS15" s="389"/>
      <c r="AT15" s="390"/>
      <c r="AU15" s="324"/>
      <c r="AV15" s="332"/>
      <c r="AW15" s="324"/>
      <c r="AX15" s="396"/>
      <c r="AY15" s="62"/>
    </row>
    <row r="16" spans="1:51">
      <c r="A16" s="86">
        <f t="shared" ref="A16:A73" si="0">A15+1</f>
        <v>3</v>
      </c>
      <c r="B16" s="192"/>
      <c r="C16" s="147"/>
      <c r="D16" s="91"/>
      <c r="E16" s="236"/>
      <c r="F16" s="256"/>
      <c r="G16" s="237"/>
      <c r="H16" s="193"/>
      <c r="I16" s="259"/>
      <c r="J16" s="185"/>
      <c r="K16" s="330"/>
      <c r="L16" s="340"/>
      <c r="M16" s="332"/>
      <c r="N16" s="332"/>
      <c r="O16" s="332"/>
      <c r="P16" s="332"/>
      <c r="Q16" s="332"/>
      <c r="R16" s="326"/>
      <c r="S16" s="349"/>
      <c r="T16" s="350"/>
      <c r="U16" s="344"/>
      <c r="V16" s="345"/>
      <c r="W16" s="359"/>
      <c r="X16" s="360"/>
      <c r="Y16" s="365"/>
      <c r="Z16" s="360"/>
      <c r="AA16" s="360"/>
      <c r="AB16" s="365"/>
      <c r="AC16" s="360"/>
      <c r="AD16" s="360"/>
      <c r="AE16" s="366"/>
      <c r="AF16" s="360"/>
      <c r="AG16" s="360"/>
      <c r="AH16" s="366"/>
      <c r="AI16" s="349"/>
      <c r="AJ16" s="345"/>
      <c r="AK16" s="340"/>
      <c r="AL16" s="345"/>
      <c r="AM16" s="331"/>
      <c r="AN16" s="382"/>
      <c r="AO16" s="331"/>
      <c r="AP16" s="383"/>
      <c r="AQ16" s="331"/>
      <c r="AR16" s="332"/>
      <c r="AS16" s="389"/>
      <c r="AT16" s="390"/>
      <c r="AU16" s="324"/>
      <c r="AV16" s="332"/>
      <c r="AW16" s="324"/>
      <c r="AX16" s="396"/>
      <c r="AY16" s="62"/>
    </row>
    <row r="17" spans="1:50">
      <c r="A17" s="86">
        <f t="shared" si="0"/>
        <v>4</v>
      </c>
      <c r="B17" s="192"/>
      <c r="C17" s="147"/>
      <c r="D17" s="91"/>
      <c r="E17" s="236"/>
      <c r="F17" s="256"/>
      <c r="G17" s="237"/>
      <c r="H17" s="193"/>
      <c r="I17" s="259"/>
      <c r="J17" s="185"/>
      <c r="K17" s="333"/>
      <c r="L17" s="340"/>
      <c r="M17" s="332"/>
      <c r="N17" s="332"/>
      <c r="O17" s="332"/>
      <c r="P17" s="332"/>
      <c r="Q17" s="332"/>
      <c r="R17" s="326"/>
      <c r="S17" s="349"/>
      <c r="T17" s="350"/>
      <c r="U17" s="344"/>
      <c r="V17" s="345"/>
      <c r="W17" s="359"/>
      <c r="X17" s="360"/>
      <c r="Y17" s="365"/>
      <c r="Z17" s="360"/>
      <c r="AA17" s="360"/>
      <c r="AB17" s="365"/>
      <c r="AC17" s="360"/>
      <c r="AD17" s="360"/>
      <c r="AE17" s="366"/>
      <c r="AF17" s="360"/>
      <c r="AG17" s="360"/>
      <c r="AH17" s="366"/>
      <c r="AI17" s="349"/>
      <c r="AJ17" s="345"/>
      <c r="AK17" s="340"/>
      <c r="AL17" s="345"/>
      <c r="AM17" s="331"/>
      <c r="AN17" s="382"/>
      <c r="AO17" s="331"/>
      <c r="AP17" s="383"/>
      <c r="AQ17" s="331"/>
      <c r="AR17" s="332"/>
      <c r="AS17" s="389"/>
      <c r="AT17" s="390"/>
      <c r="AU17" s="324"/>
      <c r="AV17" s="332"/>
      <c r="AW17" s="324"/>
      <c r="AX17" s="397"/>
    </row>
    <row r="18" spans="1:50">
      <c r="A18" s="86">
        <f t="shared" si="0"/>
        <v>5</v>
      </c>
      <c r="B18" s="192"/>
      <c r="C18" s="147"/>
      <c r="D18" s="91"/>
      <c r="E18" s="236"/>
      <c r="F18" s="256"/>
      <c r="G18" s="237"/>
      <c r="H18" s="194"/>
      <c r="I18" s="259"/>
      <c r="J18" s="196"/>
      <c r="K18" s="334"/>
      <c r="L18" s="340"/>
      <c r="M18" s="332"/>
      <c r="N18" s="332"/>
      <c r="O18" s="332"/>
      <c r="P18" s="332"/>
      <c r="Q18" s="332"/>
      <c r="R18" s="326"/>
      <c r="S18" s="349"/>
      <c r="T18" s="350"/>
      <c r="U18" s="344"/>
      <c r="V18" s="345"/>
      <c r="W18" s="359"/>
      <c r="X18" s="360"/>
      <c r="Y18" s="365"/>
      <c r="Z18" s="360"/>
      <c r="AA18" s="360"/>
      <c r="AB18" s="365"/>
      <c r="AC18" s="360"/>
      <c r="AD18" s="360"/>
      <c r="AE18" s="366"/>
      <c r="AF18" s="360"/>
      <c r="AG18" s="360"/>
      <c r="AH18" s="366"/>
      <c r="AI18" s="349"/>
      <c r="AJ18" s="345"/>
      <c r="AK18" s="340"/>
      <c r="AL18" s="345"/>
      <c r="AM18" s="331"/>
      <c r="AN18" s="382"/>
      <c r="AO18" s="331"/>
      <c r="AP18" s="383"/>
      <c r="AQ18" s="331"/>
      <c r="AR18" s="332"/>
      <c r="AS18" s="389"/>
      <c r="AT18" s="390"/>
      <c r="AU18" s="324"/>
      <c r="AV18" s="332"/>
      <c r="AW18" s="324"/>
      <c r="AX18" s="396"/>
    </row>
    <row r="19" spans="1:50">
      <c r="A19" s="86">
        <f t="shared" si="0"/>
        <v>6</v>
      </c>
      <c r="B19" s="192"/>
      <c r="C19" s="147"/>
      <c r="D19" s="91"/>
      <c r="E19" s="236"/>
      <c r="F19" s="256"/>
      <c r="G19" s="237"/>
      <c r="H19" s="193"/>
      <c r="I19" s="259"/>
      <c r="J19" s="196"/>
      <c r="K19" s="327"/>
      <c r="L19" s="340"/>
      <c r="M19" s="332"/>
      <c r="N19" s="332"/>
      <c r="O19" s="332"/>
      <c r="P19" s="332"/>
      <c r="Q19" s="332"/>
      <c r="R19" s="326"/>
      <c r="S19" s="349"/>
      <c r="T19" s="350"/>
      <c r="U19" s="344"/>
      <c r="V19" s="345"/>
      <c r="W19" s="359"/>
      <c r="X19" s="360"/>
      <c r="Y19" s="365"/>
      <c r="Z19" s="360"/>
      <c r="AA19" s="360"/>
      <c r="AB19" s="365"/>
      <c r="AC19" s="360"/>
      <c r="AD19" s="360"/>
      <c r="AE19" s="366"/>
      <c r="AF19" s="360"/>
      <c r="AG19" s="360"/>
      <c r="AH19" s="366"/>
      <c r="AI19" s="349"/>
      <c r="AJ19" s="345"/>
      <c r="AK19" s="340"/>
      <c r="AL19" s="345"/>
      <c r="AM19" s="331"/>
      <c r="AN19" s="382"/>
      <c r="AO19" s="331"/>
      <c r="AP19" s="383"/>
      <c r="AQ19" s="331"/>
      <c r="AR19" s="332"/>
      <c r="AS19" s="389"/>
      <c r="AT19" s="390"/>
      <c r="AU19" s="324"/>
      <c r="AV19" s="332"/>
      <c r="AW19" s="324"/>
      <c r="AX19" s="396"/>
    </row>
    <row r="20" spans="1:50">
      <c r="A20" s="86">
        <f t="shared" si="0"/>
        <v>7</v>
      </c>
      <c r="B20" s="192"/>
      <c r="C20" s="147"/>
      <c r="D20" s="91"/>
      <c r="E20" s="236"/>
      <c r="F20" s="256"/>
      <c r="G20" s="236"/>
      <c r="H20" s="193"/>
      <c r="I20" s="259"/>
      <c r="J20" s="185"/>
      <c r="K20" s="327"/>
      <c r="L20" s="338"/>
      <c r="M20" s="325"/>
      <c r="N20" s="325"/>
      <c r="O20" s="325"/>
      <c r="P20" s="325"/>
      <c r="Q20" s="325"/>
      <c r="R20" s="326"/>
      <c r="S20" s="342"/>
      <c r="T20" s="343"/>
      <c r="U20" s="344"/>
      <c r="V20" s="345"/>
      <c r="W20" s="359"/>
      <c r="X20" s="360"/>
      <c r="Y20" s="361"/>
      <c r="Z20" s="360"/>
      <c r="AA20" s="360"/>
      <c r="AB20" s="361"/>
      <c r="AC20" s="360"/>
      <c r="AD20" s="360"/>
      <c r="AE20" s="362"/>
      <c r="AF20" s="360"/>
      <c r="AG20" s="360"/>
      <c r="AH20" s="362"/>
      <c r="AI20" s="342"/>
      <c r="AJ20" s="354"/>
      <c r="AK20" s="340"/>
      <c r="AL20" s="345"/>
      <c r="AM20" s="324"/>
      <c r="AN20" s="384"/>
      <c r="AO20" s="324"/>
      <c r="AP20" s="379"/>
      <c r="AQ20" s="324"/>
      <c r="AR20" s="325"/>
      <c r="AS20" s="389"/>
      <c r="AT20" s="390"/>
      <c r="AU20" s="324"/>
      <c r="AV20" s="332"/>
      <c r="AW20" s="324"/>
      <c r="AX20" s="396"/>
    </row>
    <row r="21" spans="1:50">
      <c r="A21" s="86">
        <f t="shared" si="0"/>
        <v>8</v>
      </c>
      <c r="B21" s="192"/>
      <c r="C21" s="147"/>
      <c r="D21" s="91"/>
      <c r="E21" s="236"/>
      <c r="F21" s="256"/>
      <c r="G21" s="235"/>
      <c r="H21" s="193"/>
      <c r="I21" s="259"/>
      <c r="J21" s="185"/>
      <c r="K21" s="330"/>
      <c r="L21" s="339"/>
      <c r="M21" s="329"/>
      <c r="N21" s="329"/>
      <c r="O21" s="329"/>
      <c r="P21" s="329"/>
      <c r="Q21" s="329"/>
      <c r="R21" s="326"/>
      <c r="S21" s="346"/>
      <c r="T21" s="347"/>
      <c r="U21" s="344"/>
      <c r="V21" s="345"/>
      <c r="W21" s="359"/>
      <c r="X21" s="360"/>
      <c r="Y21" s="363"/>
      <c r="Z21" s="360"/>
      <c r="AA21" s="360"/>
      <c r="AB21" s="363"/>
      <c r="AC21" s="360"/>
      <c r="AD21" s="360"/>
      <c r="AE21" s="364"/>
      <c r="AF21" s="360"/>
      <c r="AG21" s="360"/>
      <c r="AH21" s="364"/>
      <c r="AI21" s="342"/>
      <c r="AJ21" s="354"/>
      <c r="AK21" s="340"/>
      <c r="AL21" s="345"/>
      <c r="AM21" s="378"/>
      <c r="AN21" s="379"/>
      <c r="AO21" s="324"/>
      <c r="AP21" s="379"/>
      <c r="AQ21" s="324"/>
      <c r="AR21" s="325"/>
      <c r="AS21" s="389"/>
      <c r="AT21" s="390"/>
      <c r="AU21" s="324"/>
      <c r="AV21" s="332"/>
      <c r="AW21" s="324"/>
      <c r="AX21" s="396"/>
    </row>
    <row r="22" spans="1:50">
      <c r="A22" s="86">
        <f t="shared" si="0"/>
        <v>9</v>
      </c>
      <c r="B22" s="192"/>
      <c r="C22" s="147"/>
      <c r="D22" s="91"/>
      <c r="E22" s="236"/>
      <c r="F22" s="256"/>
      <c r="G22" s="237"/>
      <c r="H22" s="193"/>
      <c r="I22" s="259"/>
      <c r="J22" s="185"/>
      <c r="K22" s="330"/>
      <c r="L22" s="340"/>
      <c r="M22" s="332"/>
      <c r="N22" s="332"/>
      <c r="O22" s="332"/>
      <c r="P22" s="332"/>
      <c r="Q22" s="332"/>
      <c r="R22" s="326"/>
      <c r="S22" s="349"/>
      <c r="T22" s="351"/>
      <c r="U22" s="344"/>
      <c r="V22" s="345"/>
      <c r="W22" s="359"/>
      <c r="X22" s="360"/>
      <c r="Y22" s="365"/>
      <c r="Z22" s="360"/>
      <c r="AA22" s="360"/>
      <c r="AB22" s="365"/>
      <c r="AC22" s="360"/>
      <c r="AD22" s="360"/>
      <c r="AE22" s="366"/>
      <c r="AF22" s="360"/>
      <c r="AG22" s="360"/>
      <c r="AH22" s="366"/>
      <c r="AI22" s="346"/>
      <c r="AJ22" s="375"/>
      <c r="AK22" s="340"/>
      <c r="AL22" s="345"/>
      <c r="AM22" s="328"/>
      <c r="AN22" s="380"/>
      <c r="AO22" s="328"/>
      <c r="AP22" s="381"/>
      <c r="AQ22" s="328"/>
      <c r="AR22" s="329"/>
      <c r="AS22" s="389"/>
      <c r="AT22" s="391"/>
      <c r="AU22" s="324"/>
      <c r="AV22" s="332"/>
      <c r="AW22" s="324"/>
      <c r="AX22" s="396"/>
    </row>
    <row r="23" spans="1:50">
      <c r="A23" s="86">
        <f t="shared" si="0"/>
        <v>10</v>
      </c>
      <c r="B23" s="192"/>
      <c r="C23" s="147"/>
      <c r="D23" s="91"/>
      <c r="E23" s="236"/>
      <c r="F23" s="256"/>
      <c r="G23" s="237"/>
      <c r="H23" s="193"/>
      <c r="I23" s="259"/>
      <c r="J23" s="185"/>
      <c r="K23" s="330"/>
      <c r="L23" s="340"/>
      <c r="M23" s="332"/>
      <c r="N23" s="332"/>
      <c r="O23" s="332"/>
      <c r="P23" s="332"/>
      <c r="Q23" s="332"/>
      <c r="R23" s="326"/>
      <c r="S23" s="349"/>
      <c r="T23" s="351"/>
      <c r="U23" s="344"/>
      <c r="V23" s="345"/>
      <c r="W23" s="359"/>
      <c r="X23" s="367"/>
      <c r="Y23" s="365"/>
      <c r="Z23" s="360"/>
      <c r="AA23" s="360"/>
      <c r="AB23" s="365"/>
      <c r="AC23" s="360"/>
      <c r="AD23" s="360"/>
      <c r="AE23" s="366"/>
      <c r="AF23" s="360"/>
      <c r="AG23" s="360"/>
      <c r="AH23" s="366"/>
      <c r="AI23" s="349"/>
      <c r="AJ23" s="345"/>
      <c r="AK23" s="340"/>
      <c r="AL23" s="345"/>
      <c r="AM23" s="331"/>
      <c r="AN23" s="382"/>
      <c r="AO23" s="331"/>
      <c r="AP23" s="383"/>
      <c r="AQ23" s="331"/>
      <c r="AR23" s="332"/>
      <c r="AS23" s="389"/>
      <c r="AT23" s="392"/>
      <c r="AU23" s="324"/>
      <c r="AV23" s="332"/>
      <c r="AW23" s="324"/>
      <c r="AX23" s="396"/>
    </row>
    <row r="24" spans="1:50">
      <c r="A24" s="86">
        <f t="shared" si="0"/>
        <v>11</v>
      </c>
      <c r="B24" s="192"/>
      <c r="C24" s="147"/>
      <c r="D24" s="91"/>
      <c r="E24" s="259"/>
      <c r="F24" s="256"/>
      <c r="G24" s="237"/>
      <c r="H24" s="193"/>
      <c r="I24" s="259"/>
      <c r="J24" s="185"/>
      <c r="K24" s="330"/>
      <c r="L24" s="340"/>
      <c r="M24" s="332"/>
      <c r="N24" s="332"/>
      <c r="O24" s="332"/>
      <c r="P24" s="332"/>
      <c r="Q24" s="332"/>
      <c r="R24" s="326"/>
      <c r="S24" s="349"/>
      <c r="T24" s="351"/>
      <c r="U24" s="344"/>
      <c r="V24" s="345"/>
      <c r="W24" s="359"/>
      <c r="X24" s="368"/>
      <c r="Y24" s="365"/>
      <c r="Z24" s="360"/>
      <c r="AA24" s="360"/>
      <c r="AB24" s="365"/>
      <c r="AC24" s="360"/>
      <c r="AD24" s="360"/>
      <c r="AE24" s="366"/>
      <c r="AF24" s="360"/>
      <c r="AG24" s="360"/>
      <c r="AH24" s="366"/>
      <c r="AI24" s="349"/>
      <c r="AJ24" s="345"/>
      <c r="AK24" s="340"/>
      <c r="AL24" s="345"/>
      <c r="AM24" s="331"/>
      <c r="AN24" s="382"/>
      <c r="AO24" s="331"/>
      <c r="AP24" s="383"/>
      <c r="AQ24" s="331"/>
      <c r="AR24" s="332"/>
      <c r="AS24" s="389"/>
      <c r="AT24" s="391"/>
      <c r="AU24" s="324"/>
      <c r="AV24" s="332"/>
      <c r="AW24" s="324"/>
      <c r="AX24" s="396"/>
    </row>
    <row r="25" spans="1:50">
      <c r="A25" s="86">
        <f t="shared" si="0"/>
        <v>12</v>
      </c>
      <c r="B25" s="192"/>
      <c r="C25" s="147"/>
      <c r="D25" s="91"/>
      <c r="E25" s="259"/>
      <c r="F25" s="256"/>
      <c r="G25" s="237"/>
      <c r="H25" s="193"/>
      <c r="I25" s="259"/>
      <c r="J25" s="185"/>
      <c r="K25" s="330"/>
      <c r="L25" s="340"/>
      <c r="M25" s="332"/>
      <c r="N25" s="332"/>
      <c r="O25" s="332"/>
      <c r="P25" s="332"/>
      <c r="Q25" s="332"/>
      <c r="R25" s="326"/>
      <c r="S25" s="349"/>
      <c r="T25" s="351"/>
      <c r="U25" s="344"/>
      <c r="V25" s="345"/>
      <c r="W25" s="369"/>
      <c r="X25" s="368"/>
      <c r="Y25" s="365"/>
      <c r="Z25" s="360"/>
      <c r="AA25" s="360"/>
      <c r="AB25" s="365"/>
      <c r="AC25" s="360"/>
      <c r="AD25" s="360"/>
      <c r="AE25" s="366"/>
      <c r="AF25" s="360"/>
      <c r="AG25" s="360"/>
      <c r="AH25" s="366"/>
      <c r="AI25" s="349"/>
      <c r="AJ25" s="345"/>
      <c r="AK25" s="340"/>
      <c r="AL25" s="345"/>
      <c r="AM25" s="331"/>
      <c r="AN25" s="382"/>
      <c r="AO25" s="331"/>
      <c r="AP25" s="383"/>
      <c r="AQ25" s="331"/>
      <c r="AR25" s="332"/>
      <c r="AS25" s="389"/>
      <c r="AT25" s="391"/>
      <c r="AU25" s="324"/>
      <c r="AV25" s="332"/>
      <c r="AW25" s="324"/>
      <c r="AX25" s="396"/>
    </row>
    <row r="26" spans="1:50">
      <c r="A26" s="86">
        <f t="shared" si="0"/>
        <v>13</v>
      </c>
      <c r="B26" s="192"/>
      <c r="C26" s="147"/>
      <c r="D26" s="91"/>
      <c r="E26" s="259"/>
      <c r="F26" s="256"/>
      <c r="G26" s="236"/>
      <c r="H26" s="194"/>
      <c r="I26" s="259"/>
      <c r="J26" s="196"/>
      <c r="K26" s="334"/>
      <c r="L26" s="338"/>
      <c r="M26" s="325"/>
      <c r="N26" s="325"/>
      <c r="O26" s="325"/>
      <c r="P26" s="325"/>
      <c r="Q26" s="325"/>
      <c r="R26" s="326"/>
      <c r="S26" s="342"/>
      <c r="T26" s="352"/>
      <c r="U26" s="344"/>
      <c r="V26" s="345"/>
      <c r="W26" s="370"/>
      <c r="X26" s="368"/>
      <c r="Y26" s="361"/>
      <c r="Z26" s="360"/>
      <c r="AA26" s="360"/>
      <c r="AB26" s="361"/>
      <c r="AC26" s="360"/>
      <c r="AD26" s="360"/>
      <c r="AE26" s="362"/>
      <c r="AF26" s="360"/>
      <c r="AG26" s="360"/>
      <c r="AH26" s="362"/>
      <c r="AI26" s="349"/>
      <c r="AJ26" s="345"/>
      <c r="AK26" s="340"/>
      <c r="AL26" s="345"/>
      <c r="AM26" s="331"/>
      <c r="AN26" s="382"/>
      <c r="AO26" s="331"/>
      <c r="AP26" s="383"/>
      <c r="AQ26" s="331"/>
      <c r="AR26" s="332"/>
      <c r="AS26" s="389"/>
      <c r="AT26" s="391"/>
      <c r="AU26" s="324"/>
      <c r="AV26" s="332"/>
      <c r="AW26" s="324"/>
      <c r="AX26" s="396"/>
    </row>
    <row r="27" spans="1:50">
      <c r="A27" s="86">
        <f t="shared" si="0"/>
        <v>14</v>
      </c>
      <c r="B27" s="192"/>
      <c r="C27" s="147"/>
      <c r="D27" s="91"/>
      <c r="E27" s="259"/>
      <c r="F27" s="256"/>
      <c r="G27" s="236"/>
      <c r="H27" s="193"/>
      <c r="I27" s="259"/>
      <c r="J27" s="185"/>
      <c r="K27" s="330"/>
      <c r="L27" s="339"/>
      <c r="M27" s="329"/>
      <c r="N27" s="329"/>
      <c r="O27" s="329"/>
      <c r="P27" s="329"/>
      <c r="Q27" s="329"/>
      <c r="R27" s="326"/>
      <c r="S27" s="346"/>
      <c r="T27" s="353"/>
      <c r="U27" s="344"/>
      <c r="V27" s="354"/>
      <c r="W27" s="370"/>
      <c r="X27" s="368"/>
      <c r="Y27" s="363"/>
      <c r="Z27" s="360"/>
      <c r="AA27" s="360"/>
      <c r="AB27" s="363"/>
      <c r="AC27" s="360"/>
      <c r="AD27" s="360"/>
      <c r="AE27" s="364"/>
      <c r="AF27" s="360"/>
      <c r="AG27" s="360"/>
      <c r="AH27" s="364"/>
      <c r="AI27" s="342"/>
      <c r="AJ27" s="354"/>
      <c r="AK27" s="340"/>
      <c r="AL27" s="345"/>
      <c r="AM27" s="324"/>
      <c r="AN27" s="384"/>
      <c r="AO27" s="324"/>
      <c r="AP27" s="379"/>
      <c r="AQ27" s="324"/>
      <c r="AR27" s="325"/>
      <c r="AS27" s="389"/>
      <c r="AT27" s="391"/>
      <c r="AU27" s="324"/>
      <c r="AV27" s="332"/>
      <c r="AW27" s="324"/>
      <c r="AX27" s="396"/>
    </row>
    <row r="28" spans="1:50">
      <c r="A28" s="86">
        <f t="shared" si="0"/>
        <v>15</v>
      </c>
      <c r="B28" s="192"/>
      <c r="C28" s="147"/>
      <c r="D28" s="91"/>
      <c r="E28" s="259"/>
      <c r="F28" s="256"/>
      <c r="G28" s="235"/>
      <c r="H28" s="194"/>
      <c r="I28" s="259"/>
      <c r="J28" s="196"/>
      <c r="K28" s="333"/>
      <c r="L28" s="340"/>
      <c r="M28" s="332"/>
      <c r="N28" s="332"/>
      <c r="O28" s="332"/>
      <c r="P28" s="332"/>
      <c r="Q28" s="332"/>
      <c r="R28" s="326"/>
      <c r="S28" s="349"/>
      <c r="T28" s="351"/>
      <c r="U28" s="344"/>
      <c r="V28" s="345"/>
      <c r="W28" s="359"/>
      <c r="X28" s="368"/>
      <c r="Y28" s="365"/>
      <c r="Z28" s="360"/>
      <c r="AA28" s="360"/>
      <c r="AB28" s="365"/>
      <c r="AC28" s="360"/>
      <c r="AD28" s="360"/>
      <c r="AE28" s="366"/>
      <c r="AF28" s="360"/>
      <c r="AG28" s="360"/>
      <c r="AH28" s="366"/>
      <c r="AI28" s="342"/>
      <c r="AJ28" s="354"/>
      <c r="AK28" s="340"/>
      <c r="AL28" s="345"/>
      <c r="AM28" s="378"/>
      <c r="AN28" s="379"/>
      <c r="AO28" s="324"/>
      <c r="AP28" s="379"/>
      <c r="AQ28" s="324"/>
      <c r="AR28" s="325"/>
      <c r="AS28" s="389"/>
      <c r="AT28" s="391"/>
      <c r="AU28" s="324"/>
      <c r="AV28" s="332"/>
      <c r="AW28" s="324"/>
      <c r="AX28" s="396"/>
    </row>
    <row r="29" spans="1:50">
      <c r="A29" s="86">
        <f t="shared" si="0"/>
        <v>16</v>
      </c>
      <c r="B29" s="192"/>
      <c r="C29" s="147"/>
      <c r="D29" s="91"/>
      <c r="E29" s="259"/>
      <c r="F29" s="256"/>
      <c r="G29" s="237"/>
      <c r="H29" s="194"/>
      <c r="I29" s="259"/>
      <c r="J29" s="196"/>
      <c r="K29" s="333"/>
      <c r="L29" s="340"/>
      <c r="M29" s="332"/>
      <c r="N29" s="332"/>
      <c r="O29" s="332"/>
      <c r="P29" s="332"/>
      <c r="Q29" s="332"/>
      <c r="R29" s="326"/>
      <c r="S29" s="349"/>
      <c r="T29" s="351"/>
      <c r="U29" s="344"/>
      <c r="V29" s="345"/>
      <c r="W29" s="369"/>
      <c r="X29" s="360"/>
      <c r="Y29" s="365"/>
      <c r="Z29" s="360"/>
      <c r="AA29" s="360"/>
      <c r="AB29" s="365"/>
      <c r="AC29" s="360"/>
      <c r="AD29" s="360"/>
      <c r="AE29" s="366"/>
      <c r="AF29" s="360"/>
      <c r="AG29" s="360"/>
      <c r="AH29" s="366"/>
      <c r="AI29" s="346"/>
      <c r="AJ29" s="375"/>
      <c r="AK29" s="340"/>
      <c r="AL29" s="345"/>
      <c r="AM29" s="328"/>
      <c r="AN29" s="380"/>
      <c r="AO29" s="328"/>
      <c r="AP29" s="381"/>
      <c r="AQ29" s="328"/>
      <c r="AR29" s="329"/>
      <c r="AS29" s="389"/>
      <c r="AT29" s="391"/>
      <c r="AU29" s="324"/>
      <c r="AV29" s="332"/>
      <c r="AW29" s="324"/>
      <c r="AX29" s="396"/>
    </row>
    <row r="30" spans="1:50">
      <c r="A30" s="86">
        <f t="shared" si="0"/>
        <v>17</v>
      </c>
      <c r="B30" s="192"/>
      <c r="C30" s="147"/>
      <c r="D30" s="91"/>
      <c r="E30" s="236"/>
      <c r="F30" s="256"/>
      <c r="G30" s="237"/>
      <c r="H30" s="193"/>
      <c r="I30" s="259"/>
      <c r="J30" s="185"/>
      <c r="K30" s="330"/>
      <c r="L30" s="340"/>
      <c r="M30" s="332"/>
      <c r="N30" s="332"/>
      <c r="O30" s="332"/>
      <c r="P30" s="332"/>
      <c r="Q30" s="332"/>
      <c r="R30" s="326"/>
      <c r="S30" s="349"/>
      <c r="T30" s="351"/>
      <c r="U30" s="344"/>
      <c r="V30" s="345"/>
      <c r="W30" s="370"/>
      <c r="X30" s="360"/>
      <c r="Y30" s="365"/>
      <c r="Z30" s="360"/>
      <c r="AA30" s="360"/>
      <c r="AB30" s="365"/>
      <c r="AC30" s="360"/>
      <c r="AD30" s="360"/>
      <c r="AE30" s="366"/>
      <c r="AF30" s="360"/>
      <c r="AG30" s="360"/>
      <c r="AH30" s="366"/>
      <c r="AI30" s="349"/>
      <c r="AJ30" s="345"/>
      <c r="AK30" s="338"/>
      <c r="AL30" s="345"/>
      <c r="AM30" s="331"/>
      <c r="AN30" s="382"/>
      <c r="AO30" s="331"/>
      <c r="AP30" s="383"/>
      <c r="AQ30" s="331"/>
      <c r="AR30" s="332"/>
      <c r="AS30" s="389"/>
      <c r="AT30" s="391"/>
      <c r="AU30" s="324"/>
      <c r="AV30" s="332"/>
      <c r="AW30" s="324"/>
      <c r="AX30" s="396"/>
    </row>
    <row r="31" spans="1:50">
      <c r="A31" s="86">
        <f t="shared" si="0"/>
        <v>18</v>
      </c>
      <c r="B31" s="192"/>
      <c r="C31" s="147"/>
      <c r="D31" s="91"/>
      <c r="E31" s="259"/>
      <c r="F31" s="256"/>
      <c r="G31" s="237"/>
      <c r="H31" s="193"/>
      <c r="I31" s="259"/>
      <c r="J31" s="185"/>
      <c r="K31" s="330"/>
      <c r="L31" s="340"/>
      <c r="M31" s="332"/>
      <c r="N31" s="332"/>
      <c r="O31" s="332"/>
      <c r="P31" s="332"/>
      <c r="Q31" s="332"/>
      <c r="R31" s="326"/>
      <c r="S31" s="349"/>
      <c r="T31" s="351"/>
      <c r="U31" s="344"/>
      <c r="V31" s="345"/>
      <c r="W31" s="359"/>
      <c r="X31" s="360"/>
      <c r="Y31" s="365"/>
      <c r="Z31" s="360"/>
      <c r="AA31" s="360"/>
      <c r="AB31" s="365"/>
      <c r="AC31" s="360"/>
      <c r="AD31" s="360"/>
      <c r="AE31" s="366"/>
      <c r="AF31" s="360"/>
      <c r="AG31" s="360"/>
      <c r="AH31" s="366"/>
      <c r="AI31" s="349"/>
      <c r="AJ31" s="345"/>
      <c r="AK31" s="340"/>
      <c r="AL31" s="345"/>
      <c r="AM31" s="331"/>
      <c r="AN31" s="382"/>
      <c r="AO31" s="331"/>
      <c r="AP31" s="383"/>
      <c r="AQ31" s="331"/>
      <c r="AR31" s="332"/>
      <c r="AS31" s="389"/>
      <c r="AT31" s="391"/>
      <c r="AU31" s="324"/>
      <c r="AV31" s="332"/>
      <c r="AW31" s="324"/>
      <c r="AX31" s="396"/>
    </row>
    <row r="32" spans="1:50">
      <c r="A32" s="86">
        <f t="shared" si="0"/>
        <v>19</v>
      </c>
      <c r="B32" s="192"/>
      <c r="C32" s="147"/>
      <c r="D32" s="91"/>
      <c r="E32" s="259"/>
      <c r="F32" s="256"/>
      <c r="G32" s="236"/>
      <c r="H32" s="194"/>
      <c r="I32" s="259"/>
      <c r="J32" s="196"/>
      <c r="K32" s="334"/>
      <c r="L32" s="338"/>
      <c r="M32" s="325"/>
      <c r="N32" s="325"/>
      <c r="O32" s="325"/>
      <c r="P32" s="325"/>
      <c r="Q32" s="325"/>
      <c r="R32" s="326"/>
      <c r="S32" s="342"/>
      <c r="T32" s="352"/>
      <c r="U32" s="344"/>
      <c r="V32" s="345"/>
      <c r="W32" s="369"/>
      <c r="X32" s="360"/>
      <c r="Y32" s="361"/>
      <c r="Z32" s="360"/>
      <c r="AA32" s="360"/>
      <c r="AB32" s="361"/>
      <c r="AC32" s="360"/>
      <c r="AD32" s="360"/>
      <c r="AE32" s="362"/>
      <c r="AF32" s="360"/>
      <c r="AG32" s="360"/>
      <c r="AH32" s="362"/>
      <c r="AI32" s="349"/>
      <c r="AJ32" s="345"/>
      <c r="AK32" s="340"/>
      <c r="AL32" s="345"/>
      <c r="AM32" s="331"/>
      <c r="AN32" s="382"/>
      <c r="AO32" s="331"/>
      <c r="AP32" s="383"/>
      <c r="AQ32" s="331"/>
      <c r="AR32" s="332"/>
      <c r="AS32" s="389"/>
      <c r="AT32" s="391"/>
      <c r="AU32" s="324"/>
      <c r="AV32" s="332"/>
      <c r="AW32" s="324"/>
      <c r="AX32" s="396"/>
    </row>
    <row r="33" spans="1:50">
      <c r="A33" s="86">
        <f t="shared" si="0"/>
        <v>20</v>
      </c>
      <c r="B33" s="192"/>
      <c r="C33" s="147"/>
      <c r="D33" s="91"/>
      <c r="E33" s="236"/>
      <c r="F33" s="256"/>
      <c r="G33" s="235"/>
      <c r="H33" s="193"/>
      <c r="I33" s="259"/>
      <c r="J33" s="185"/>
      <c r="K33" s="330"/>
      <c r="L33" s="339"/>
      <c r="M33" s="329"/>
      <c r="N33" s="329"/>
      <c r="O33" s="329"/>
      <c r="P33" s="329"/>
      <c r="Q33" s="329"/>
      <c r="R33" s="326"/>
      <c r="S33" s="346"/>
      <c r="T33" s="353"/>
      <c r="U33" s="344"/>
      <c r="V33" s="345"/>
      <c r="W33" s="359"/>
      <c r="X33" s="367"/>
      <c r="Y33" s="363"/>
      <c r="Z33" s="360"/>
      <c r="AA33" s="360"/>
      <c r="AB33" s="363"/>
      <c r="AC33" s="360"/>
      <c r="AD33" s="360"/>
      <c r="AE33" s="364"/>
      <c r="AF33" s="360"/>
      <c r="AG33" s="360"/>
      <c r="AH33" s="364"/>
      <c r="AI33" s="349"/>
      <c r="AJ33" s="345"/>
      <c r="AK33" s="340"/>
      <c r="AL33" s="345"/>
      <c r="AM33" s="331"/>
      <c r="AN33" s="382"/>
      <c r="AO33" s="331"/>
      <c r="AP33" s="383"/>
      <c r="AQ33" s="331"/>
      <c r="AR33" s="332"/>
      <c r="AS33" s="389"/>
      <c r="AT33" s="392"/>
      <c r="AU33" s="324"/>
      <c r="AV33" s="332"/>
      <c r="AW33" s="324"/>
      <c r="AX33" s="396"/>
    </row>
    <row r="34" spans="1:50">
      <c r="A34" s="86">
        <f t="shared" si="0"/>
        <v>21</v>
      </c>
      <c r="B34" s="192"/>
      <c r="C34" s="147"/>
      <c r="D34" s="91"/>
      <c r="E34" s="259"/>
      <c r="F34" s="256"/>
      <c r="G34" s="237"/>
      <c r="H34" s="193"/>
      <c r="I34" s="259"/>
      <c r="J34" s="185"/>
      <c r="K34" s="330"/>
      <c r="L34" s="340"/>
      <c r="M34" s="332"/>
      <c r="N34" s="332"/>
      <c r="O34" s="332"/>
      <c r="P34" s="332"/>
      <c r="Q34" s="332"/>
      <c r="R34" s="326"/>
      <c r="S34" s="349"/>
      <c r="T34" s="351"/>
      <c r="U34" s="344"/>
      <c r="V34" s="345"/>
      <c r="W34" s="369"/>
      <c r="X34" s="368"/>
      <c r="Y34" s="365"/>
      <c r="Z34" s="360"/>
      <c r="AA34" s="360"/>
      <c r="AB34" s="365"/>
      <c r="AC34" s="360"/>
      <c r="AD34" s="360"/>
      <c r="AE34" s="366"/>
      <c r="AF34" s="360"/>
      <c r="AG34" s="360"/>
      <c r="AH34" s="366"/>
      <c r="AI34" s="342"/>
      <c r="AJ34" s="354"/>
      <c r="AK34" s="340"/>
      <c r="AL34" s="354"/>
      <c r="AM34" s="324"/>
      <c r="AN34" s="384"/>
      <c r="AO34" s="324"/>
      <c r="AP34" s="379"/>
      <c r="AQ34" s="324"/>
      <c r="AR34" s="325"/>
      <c r="AS34" s="389"/>
      <c r="AT34" s="391"/>
      <c r="AU34" s="324"/>
      <c r="AV34" s="332"/>
      <c r="AW34" s="324"/>
      <c r="AX34" s="396"/>
    </row>
    <row r="35" spans="1:50">
      <c r="A35" s="86">
        <f t="shared" si="0"/>
        <v>22</v>
      </c>
      <c r="B35" s="192"/>
      <c r="C35" s="147"/>
      <c r="D35" s="91"/>
      <c r="E35" s="259"/>
      <c r="F35" s="256"/>
      <c r="G35" s="237"/>
      <c r="H35" s="193"/>
      <c r="I35" s="259"/>
      <c r="J35" s="185"/>
      <c r="K35" s="330"/>
      <c r="L35" s="340"/>
      <c r="M35" s="332"/>
      <c r="N35" s="332"/>
      <c r="O35" s="332"/>
      <c r="P35" s="332"/>
      <c r="Q35" s="332"/>
      <c r="R35" s="326"/>
      <c r="S35" s="349"/>
      <c r="T35" s="351"/>
      <c r="U35" s="344"/>
      <c r="V35" s="345"/>
      <c r="W35" s="370"/>
      <c r="X35" s="368"/>
      <c r="Y35" s="365"/>
      <c r="Z35" s="360"/>
      <c r="AA35" s="360"/>
      <c r="AB35" s="365"/>
      <c r="AC35" s="360"/>
      <c r="AD35" s="360"/>
      <c r="AE35" s="366"/>
      <c r="AF35" s="360"/>
      <c r="AG35" s="360"/>
      <c r="AH35" s="366"/>
      <c r="AI35" s="342"/>
      <c r="AJ35" s="354"/>
      <c r="AK35" s="340"/>
      <c r="AL35" s="345"/>
      <c r="AM35" s="378"/>
      <c r="AN35" s="379"/>
      <c r="AO35" s="324"/>
      <c r="AP35" s="379"/>
      <c r="AQ35" s="324"/>
      <c r="AR35" s="325"/>
      <c r="AS35" s="389"/>
      <c r="AT35" s="391"/>
      <c r="AU35" s="324"/>
      <c r="AV35" s="332"/>
      <c r="AW35" s="324"/>
      <c r="AX35" s="396"/>
    </row>
    <row r="36" spans="1:50">
      <c r="A36" s="86">
        <f t="shared" si="0"/>
        <v>23</v>
      </c>
      <c r="B36" s="192"/>
      <c r="C36" s="147"/>
      <c r="D36" s="91"/>
      <c r="E36" s="259"/>
      <c r="F36" s="256"/>
      <c r="G36" s="237"/>
      <c r="H36" s="193"/>
      <c r="I36" s="259"/>
      <c r="J36" s="185"/>
      <c r="K36" s="330"/>
      <c r="L36" s="340"/>
      <c r="M36" s="332"/>
      <c r="N36" s="332"/>
      <c r="O36" s="332"/>
      <c r="P36" s="332"/>
      <c r="Q36" s="332"/>
      <c r="R36" s="326"/>
      <c r="S36" s="349"/>
      <c r="T36" s="351"/>
      <c r="U36" s="348"/>
      <c r="V36" s="345"/>
      <c r="W36" s="359"/>
      <c r="X36" s="368"/>
      <c r="Y36" s="365"/>
      <c r="Z36" s="360"/>
      <c r="AA36" s="360"/>
      <c r="AB36" s="365"/>
      <c r="AC36" s="360"/>
      <c r="AD36" s="360"/>
      <c r="AE36" s="366"/>
      <c r="AF36" s="360"/>
      <c r="AG36" s="360"/>
      <c r="AH36" s="366"/>
      <c r="AI36" s="346"/>
      <c r="AJ36" s="375"/>
      <c r="AK36" s="340"/>
      <c r="AL36" s="345"/>
      <c r="AM36" s="328"/>
      <c r="AN36" s="380"/>
      <c r="AO36" s="328"/>
      <c r="AP36" s="381"/>
      <c r="AQ36" s="328"/>
      <c r="AR36" s="329"/>
      <c r="AS36" s="389"/>
      <c r="AT36" s="391"/>
      <c r="AU36" s="324"/>
      <c r="AV36" s="332"/>
      <c r="AW36" s="324"/>
      <c r="AX36" s="396"/>
    </row>
    <row r="37" spans="1:50">
      <c r="A37" s="86">
        <f t="shared" si="0"/>
        <v>24</v>
      </c>
      <c r="B37" s="192"/>
      <c r="C37" s="147"/>
      <c r="D37" s="91"/>
      <c r="E37" s="259"/>
      <c r="F37" s="256"/>
      <c r="G37" s="237"/>
      <c r="H37" s="194"/>
      <c r="I37" s="259"/>
      <c r="J37" s="196"/>
      <c r="K37" s="333"/>
      <c r="L37" s="340"/>
      <c r="M37" s="332"/>
      <c r="N37" s="332"/>
      <c r="O37" s="332"/>
      <c r="P37" s="332"/>
      <c r="Q37" s="332"/>
      <c r="R37" s="326"/>
      <c r="S37" s="349"/>
      <c r="T37" s="351"/>
      <c r="U37" s="344"/>
      <c r="V37" s="345"/>
      <c r="W37" s="359"/>
      <c r="X37" s="368"/>
      <c r="Y37" s="365"/>
      <c r="Z37" s="360"/>
      <c r="AA37" s="360"/>
      <c r="AB37" s="365"/>
      <c r="AC37" s="360"/>
      <c r="AD37" s="360"/>
      <c r="AE37" s="366"/>
      <c r="AF37" s="360"/>
      <c r="AG37" s="360"/>
      <c r="AH37" s="366"/>
      <c r="AI37" s="349"/>
      <c r="AJ37" s="345"/>
      <c r="AK37" s="340"/>
      <c r="AL37" s="345"/>
      <c r="AM37" s="331"/>
      <c r="AN37" s="382"/>
      <c r="AO37" s="331"/>
      <c r="AP37" s="383"/>
      <c r="AQ37" s="331"/>
      <c r="AR37" s="332"/>
      <c r="AS37" s="389"/>
      <c r="AT37" s="391"/>
      <c r="AU37" s="324"/>
      <c r="AV37" s="332"/>
      <c r="AW37" s="324"/>
      <c r="AX37" s="396"/>
    </row>
    <row r="38" spans="1:50">
      <c r="A38" s="86">
        <f t="shared" si="0"/>
        <v>25</v>
      </c>
      <c r="B38" s="192"/>
      <c r="C38" s="147"/>
      <c r="D38" s="91"/>
      <c r="E38" s="285"/>
      <c r="F38" s="285"/>
      <c r="G38" s="286"/>
      <c r="H38" s="193"/>
      <c r="I38" s="285"/>
      <c r="J38" s="196"/>
      <c r="K38" s="327"/>
      <c r="L38" s="340"/>
      <c r="M38" s="332"/>
      <c r="N38" s="332"/>
      <c r="O38" s="332"/>
      <c r="P38" s="332"/>
      <c r="Q38" s="332"/>
      <c r="R38" s="326"/>
      <c r="S38" s="349"/>
      <c r="T38" s="350"/>
      <c r="U38" s="344"/>
      <c r="V38" s="354"/>
      <c r="W38" s="359"/>
      <c r="X38" s="360"/>
      <c r="Y38" s="365"/>
      <c r="Z38" s="360"/>
      <c r="AA38" s="360"/>
      <c r="AB38" s="365"/>
      <c r="AC38" s="360"/>
      <c r="AD38" s="360"/>
      <c r="AE38" s="366"/>
      <c r="AF38" s="360"/>
      <c r="AG38" s="360"/>
      <c r="AH38" s="366"/>
      <c r="AI38" s="349"/>
      <c r="AJ38" s="345"/>
      <c r="AK38" s="340"/>
      <c r="AL38" s="345"/>
      <c r="AM38" s="331"/>
      <c r="AN38" s="382"/>
      <c r="AO38" s="331"/>
      <c r="AP38" s="383"/>
      <c r="AQ38" s="331"/>
      <c r="AR38" s="332"/>
      <c r="AS38" s="389"/>
      <c r="AT38" s="390"/>
      <c r="AU38" s="324"/>
      <c r="AV38" s="332"/>
      <c r="AW38" s="324"/>
      <c r="AX38" s="396"/>
    </row>
    <row r="39" spans="1:50">
      <c r="A39" s="86">
        <f t="shared" si="0"/>
        <v>26</v>
      </c>
      <c r="B39" s="192"/>
      <c r="C39" s="147"/>
      <c r="D39" s="91"/>
      <c r="E39" s="285"/>
      <c r="F39" s="285"/>
      <c r="G39" s="285"/>
      <c r="H39" s="193"/>
      <c r="I39" s="285"/>
      <c r="J39" s="185"/>
      <c r="K39" s="327"/>
      <c r="L39" s="338"/>
      <c r="M39" s="325"/>
      <c r="N39" s="325"/>
      <c r="O39" s="325"/>
      <c r="P39" s="325"/>
      <c r="Q39" s="325"/>
      <c r="R39" s="326"/>
      <c r="S39" s="342"/>
      <c r="T39" s="343"/>
      <c r="U39" s="344"/>
      <c r="V39" s="345"/>
      <c r="W39" s="359"/>
      <c r="X39" s="360"/>
      <c r="Y39" s="361"/>
      <c r="Z39" s="360"/>
      <c r="AA39" s="360"/>
      <c r="AB39" s="361"/>
      <c r="AC39" s="360"/>
      <c r="AD39" s="360"/>
      <c r="AE39" s="362"/>
      <c r="AF39" s="360"/>
      <c r="AG39" s="360"/>
      <c r="AH39" s="362"/>
      <c r="AI39" s="342"/>
      <c r="AJ39" s="354"/>
      <c r="AK39" s="340"/>
      <c r="AL39" s="345"/>
      <c r="AM39" s="324"/>
      <c r="AN39" s="384"/>
      <c r="AO39" s="324"/>
      <c r="AP39" s="379"/>
      <c r="AQ39" s="324"/>
      <c r="AR39" s="325"/>
      <c r="AS39" s="389"/>
      <c r="AT39" s="390"/>
      <c r="AU39" s="324"/>
      <c r="AV39" s="332"/>
      <c r="AW39" s="324"/>
      <c r="AX39" s="396"/>
    </row>
    <row r="40" spans="1:50">
      <c r="A40" s="86">
        <f t="shared" si="0"/>
        <v>27</v>
      </c>
      <c r="B40" s="192"/>
      <c r="C40" s="147"/>
      <c r="D40" s="91"/>
      <c r="E40" s="285"/>
      <c r="F40" s="285"/>
      <c r="G40" s="284"/>
      <c r="H40" s="193"/>
      <c r="I40" s="285"/>
      <c r="J40" s="185"/>
      <c r="K40" s="330"/>
      <c r="L40" s="339"/>
      <c r="M40" s="329"/>
      <c r="N40" s="329"/>
      <c r="O40" s="329"/>
      <c r="P40" s="329"/>
      <c r="Q40" s="329"/>
      <c r="R40" s="326"/>
      <c r="S40" s="346"/>
      <c r="T40" s="347"/>
      <c r="U40" s="344"/>
      <c r="V40" s="345"/>
      <c r="W40" s="359"/>
      <c r="X40" s="360"/>
      <c r="Y40" s="363"/>
      <c r="Z40" s="360"/>
      <c r="AA40" s="360"/>
      <c r="AB40" s="363"/>
      <c r="AC40" s="360"/>
      <c r="AD40" s="360"/>
      <c r="AE40" s="364"/>
      <c r="AF40" s="360"/>
      <c r="AG40" s="360"/>
      <c r="AH40" s="364"/>
      <c r="AI40" s="342"/>
      <c r="AJ40" s="354"/>
      <c r="AK40" s="340"/>
      <c r="AL40" s="345"/>
      <c r="AM40" s="378"/>
      <c r="AN40" s="379"/>
      <c r="AO40" s="324"/>
      <c r="AP40" s="379"/>
      <c r="AQ40" s="324"/>
      <c r="AR40" s="325"/>
      <c r="AS40" s="389"/>
      <c r="AT40" s="390"/>
      <c r="AU40" s="324"/>
      <c r="AV40" s="332"/>
      <c r="AW40" s="324"/>
      <c r="AX40" s="396"/>
    </row>
    <row r="41" spans="1:50">
      <c r="A41" s="86">
        <f t="shared" si="0"/>
        <v>28</v>
      </c>
      <c r="B41" s="192"/>
      <c r="C41" s="147"/>
      <c r="D41" s="91"/>
      <c r="E41" s="285"/>
      <c r="F41" s="285"/>
      <c r="G41" s="286"/>
      <c r="H41" s="193"/>
      <c r="I41" s="285"/>
      <c r="J41" s="185"/>
      <c r="K41" s="330"/>
      <c r="L41" s="340"/>
      <c r="M41" s="332"/>
      <c r="N41" s="332"/>
      <c r="O41" s="332"/>
      <c r="P41" s="332"/>
      <c r="Q41" s="332"/>
      <c r="R41" s="326"/>
      <c r="S41" s="349"/>
      <c r="T41" s="351"/>
      <c r="U41" s="344"/>
      <c r="V41" s="345"/>
      <c r="W41" s="359"/>
      <c r="X41" s="360"/>
      <c r="Y41" s="365"/>
      <c r="Z41" s="360"/>
      <c r="AA41" s="360"/>
      <c r="AB41" s="365"/>
      <c r="AC41" s="360"/>
      <c r="AD41" s="360"/>
      <c r="AE41" s="366"/>
      <c r="AF41" s="360"/>
      <c r="AG41" s="360"/>
      <c r="AH41" s="366"/>
      <c r="AI41" s="346"/>
      <c r="AJ41" s="375"/>
      <c r="AK41" s="340"/>
      <c r="AL41" s="345"/>
      <c r="AM41" s="328"/>
      <c r="AN41" s="380"/>
      <c r="AO41" s="328"/>
      <c r="AP41" s="381"/>
      <c r="AQ41" s="328"/>
      <c r="AR41" s="329"/>
      <c r="AS41" s="389"/>
      <c r="AT41" s="391"/>
      <c r="AU41" s="324"/>
      <c r="AV41" s="332"/>
      <c r="AW41" s="324"/>
      <c r="AX41" s="396"/>
    </row>
    <row r="42" spans="1:50">
      <c r="A42" s="86">
        <f t="shared" si="0"/>
        <v>29</v>
      </c>
      <c r="B42" s="192"/>
      <c r="C42" s="147"/>
      <c r="D42" s="91"/>
      <c r="E42" s="285"/>
      <c r="F42" s="285"/>
      <c r="G42" s="286"/>
      <c r="H42" s="193"/>
      <c r="I42" s="285"/>
      <c r="J42" s="185"/>
      <c r="K42" s="330"/>
      <c r="L42" s="340"/>
      <c r="M42" s="332"/>
      <c r="N42" s="332"/>
      <c r="O42" s="332"/>
      <c r="P42" s="332"/>
      <c r="Q42" s="332"/>
      <c r="R42" s="326"/>
      <c r="S42" s="349"/>
      <c r="T42" s="351"/>
      <c r="U42" s="344"/>
      <c r="V42" s="345"/>
      <c r="W42" s="359"/>
      <c r="X42" s="367"/>
      <c r="Y42" s="365"/>
      <c r="Z42" s="360"/>
      <c r="AA42" s="360"/>
      <c r="AB42" s="365"/>
      <c r="AC42" s="360"/>
      <c r="AD42" s="360"/>
      <c r="AE42" s="366"/>
      <c r="AF42" s="360"/>
      <c r="AG42" s="360"/>
      <c r="AH42" s="366"/>
      <c r="AI42" s="349"/>
      <c r="AJ42" s="345"/>
      <c r="AK42" s="340"/>
      <c r="AL42" s="345"/>
      <c r="AM42" s="331"/>
      <c r="AN42" s="382"/>
      <c r="AO42" s="331"/>
      <c r="AP42" s="383"/>
      <c r="AQ42" s="331"/>
      <c r="AR42" s="332"/>
      <c r="AS42" s="389"/>
      <c r="AT42" s="392"/>
      <c r="AU42" s="324"/>
      <c r="AV42" s="332"/>
      <c r="AW42" s="324"/>
      <c r="AX42" s="396"/>
    </row>
    <row r="43" spans="1:50">
      <c r="A43" s="86">
        <f t="shared" si="0"/>
        <v>30</v>
      </c>
      <c r="B43" s="192"/>
      <c r="C43" s="147"/>
      <c r="D43" s="91"/>
      <c r="E43" s="285"/>
      <c r="F43" s="285"/>
      <c r="G43" s="286"/>
      <c r="H43" s="193"/>
      <c r="I43" s="285"/>
      <c r="J43" s="185"/>
      <c r="K43" s="330"/>
      <c r="L43" s="340"/>
      <c r="M43" s="332"/>
      <c r="N43" s="332"/>
      <c r="O43" s="332"/>
      <c r="P43" s="332"/>
      <c r="Q43" s="332"/>
      <c r="R43" s="326"/>
      <c r="S43" s="349"/>
      <c r="T43" s="351"/>
      <c r="U43" s="344"/>
      <c r="V43" s="345"/>
      <c r="W43" s="359"/>
      <c r="X43" s="368"/>
      <c r="Y43" s="365"/>
      <c r="Z43" s="360"/>
      <c r="AA43" s="360"/>
      <c r="AB43" s="365"/>
      <c r="AC43" s="360"/>
      <c r="AD43" s="360"/>
      <c r="AE43" s="366"/>
      <c r="AF43" s="360"/>
      <c r="AG43" s="360"/>
      <c r="AH43" s="366"/>
      <c r="AI43" s="349"/>
      <c r="AJ43" s="345"/>
      <c r="AK43" s="340"/>
      <c r="AL43" s="345"/>
      <c r="AM43" s="331"/>
      <c r="AN43" s="382"/>
      <c r="AO43" s="331"/>
      <c r="AP43" s="383"/>
      <c r="AQ43" s="331"/>
      <c r="AR43" s="332"/>
      <c r="AS43" s="389"/>
      <c r="AT43" s="391"/>
      <c r="AU43" s="324"/>
      <c r="AV43" s="332"/>
      <c r="AW43" s="324"/>
      <c r="AX43" s="396"/>
    </row>
    <row r="44" spans="1:50">
      <c r="A44" s="86">
        <f t="shared" si="0"/>
        <v>31</v>
      </c>
      <c r="B44" s="192"/>
      <c r="C44" s="147"/>
      <c r="D44" s="91"/>
      <c r="E44" s="259"/>
      <c r="F44" s="256"/>
      <c r="G44" s="237"/>
      <c r="H44" s="194"/>
      <c r="I44" s="259"/>
      <c r="J44" s="185"/>
      <c r="K44" s="334"/>
      <c r="L44" s="340"/>
      <c r="M44" s="332"/>
      <c r="N44" s="332"/>
      <c r="O44" s="332"/>
      <c r="P44" s="332"/>
      <c r="Q44" s="332"/>
      <c r="R44" s="326"/>
      <c r="S44" s="349"/>
      <c r="T44" s="350"/>
      <c r="U44" s="344"/>
      <c r="V44" s="345"/>
      <c r="W44" s="359"/>
      <c r="X44" s="360"/>
      <c r="Y44" s="365"/>
      <c r="Z44" s="360"/>
      <c r="AA44" s="360"/>
      <c r="AB44" s="365"/>
      <c r="AC44" s="360"/>
      <c r="AD44" s="360"/>
      <c r="AE44" s="366"/>
      <c r="AF44" s="360"/>
      <c r="AG44" s="360"/>
      <c r="AH44" s="366"/>
      <c r="AI44" s="349"/>
      <c r="AJ44" s="345"/>
      <c r="AK44" s="340"/>
      <c r="AL44" s="345"/>
      <c r="AM44" s="331"/>
      <c r="AN44" s="382"/>
      <c r="AO44" s="331"/>
      <c r="AP44" s="383"/>
      <c r="AQ44" s="331"/>
      <c r="AR44" s="332"/>
      <c r="AS44" s="389"/>
      <c r="AT44" s="390"/>
      <c r="AU44" s="324"/>
      <c r="AV44" s="332"/>
      <c r="AW44" s="324"/>
      <c r="AX44" s="396"/>
    </row>
    <row r="45" spans="1:50">
      <c r="A45" s="86">
        <f t="shared" si="0"/>
        <v>32</v>
      </c>
      <c r="B45" s="192"/>
      <c r="C45" s="147"/>
      <c r="D45" s="91"/>
      <c r="E45" s="265"/>
      <c r="F45" s="265"/>
      <c r="G45" s="265"/>
      <c r="H45" s="193"/>
      <c r="I45" s="265"/>
      <c r="J45" s="185"/>
      <c r="K45" s="323"/>
      <c r="L45" s="338"/>
      <c r="M45" s="325"/>
      <c r="N45" s="325"/>
      <c r="O45" s="325"/>
      <c r="P45" s="325"/>
      <c r="Q45" s="325"/>
      <c r="R45" s="326"/>
      <c r="S45" s="342"/>
      <c r="T45" s="343"/>
      <c r="U45" s="344"/>
      <c r="V45" s="345"/>
      <c r="W45" s="359"/>
      <c r="X45" s="360"/>
      <c r="Y45" s="361"/>
      <c r="Z45" s="360"/>
      <c r="AA45" s="360"/>
      <c r="AB45" s="361"/>
      <c r="AC45" s="360"/>
      <c r="AD45" s="360"/>
      <c r="AE45" s="362"/>
      <c r="AF45" s="360"/>
      <c r="AG45" s="360"/>
      <c r="AH45" s="362"/>
      <c r="AI45" s="342"/>
      <c r="AJ45" s="354"/>
      <c r="AK45" s="340"/>
      <c r="AL45" s="345"/>
      <c r="AM45" s="378"/>
      <c r="AN45" s="379"/>
      <c r="AO45" s="324"/>
      <c r="AP45" s="379"/>
      <c r="AQ45" s="324"/>
      <c r="AR45" s="325"/>
      <c r="AS45" s="389"/>
      <c r="AT45" s="390"/>
      <c r="AU45" s="324"/>
      <c r="AV45" s="332"/>
      <c r="AW45" s="324"/>
      <c r="AX45" s="396"/>
    </row>
    <row r="46" spans="1:50">
      <c r="A46" s="86">
        <f t="shared" si="0"/>
        <v>33</v>
      </c>
      <c r="B46" s="192"/>
      <c r="C46" s="147"/>
      <c r="D46" s="91"/>
      <c r="E46" s="265"/>
      <c r="F46" s="265"/>
      <c r="G46" s="265"/>
      <c r="H46" s="193"/>
      <c r="I46" s="265"/>
      <c r="J46" s="185"/>
      <c r="K46" s="327"/>
      <c r="L46" s="339"/>
      <c r="M46" s="329"/>
      <c r="N46" s="329"/>
      <c r="O46" s="329"/>
      <c r="P46" s="329"/>
      <c r="Q46" s="329"/>
      <c r="R46" s="326"/>
      <c r="S46" s="346"/>
      <c r="T46" s="347"/>
      <c r="U46" s="348"/>
      <c r="V46" s="345"/>
      <c r="W46" s="359"/>
      <c r="X46" s="360"/>
      <c r="Y46" s="363"/>
      <c r="Z46" s="360"/>
      <c r="AA46" s="360"/>
      <c r="AB46" s="363"/>
      <c r="AC46" s="360"/>
      <c r="AD46" s="360"/>
      <c r="AE46" s="364"/>
      <c r="AF46" s="360"/>
      <c r="AG46" s="360"/>
      <c r="AH46" s="364"/>
      <c r="AI46" s="346"/>
      <c r="AJ46" s="375"/>
      <c r="AK46" s="340"/>
      <c r="AL46" s="345"/>
      <c r="AM46" s="328"/>
      <c r="AN46" s="380"/>
      <c r="AO46" s="328"/>
      <c r="AP46" s="381"/>
      <c r="AQ46" s="328"/>
      <c r="AR46" s="329"/>
      <c r="AS46" s="389"/>
      <c r="AT46" s="390"/>
      <c r="AU46" s="324"/>
      <c r="AV46" s="332"/>
      <c r="AW46" s="324"/>
      <c r="AX46" s="396"/>
    </row>
    <row r="47" spans="1:50">
      <c r="A47" s="86">
        <f t="shared" si="0"/>
        <v>34</v>
      </c>
      <c r="B47" s="192"/>
      <c r="C47" s="147"/>
      <c r="D47" s="91"/>
      <c r="E47" s="265"/>
      <c r="F47" s="265"/>
      <c r="G47" s="266"/>
      <c r="H47" s="193"/>
      <c r="I47" s="265"/>
      <c r="J47" s="185"/>
      <c r="K47" s="330"/>
      <c r="L47" s="340"/>
      <c r="M47" s="332"/>
      <c r="N47" s="332"/>
      <c r="O47" s="332"/>
      <c r="P47" s="332"/>
      <c r="Q47" s="332"/>
      <c r="R47" s="326"/>
      <c r="S47" s="349"/>
      <c r="T47" s="350"/>
      <c r="U47" s="344"/>
      <c r="V47" s="345"/>
      <c r="W47" s="359"/>
      <c r="X47" s="360"/>
      <c r="Y47" s="365"/>
      <c r="Z47" s="360"/>
      <c r="AA47" s="360"/>
      <c r="AB47" s="365"/>
      <c r="AC47" s="360"/>
      <c r="AD47" s="360"/>
      <c r="AE47" s="366"/>
      <c r="AF47" s="360"/>
      <c r="AG47" s="360"/>
      <c r="AH47" s="366"/>
      <c r="AI47" s="349"/>
      <c r="AJ47" s="345"/>
      <c r="AK47" s="340"/>
      <c r="AL47" s="345"/>
      <c r="AM47" s="331"/>
      <c r="AN47" s="382"/>
      <c r="AO47" s="331"/>
      <c r="AP47" s="383"/>
      <c r="AQ47" s="331"/>
      <c r="AR47" s="332"/>
      <c r="AS47" s="389"/>
      <c r="AT47" s="390"/>
      <c r="AU47" s="324"/>
      <c r="AV47" s="332"/>
      <c r="AW47" s="324"/>
      <c r="AX47" s="396"/>
    </row>
    <row r="48" spans="1:50">
      <c r="A48" s="86">
        <f t="shared" si="0"/>
        <v>35</v>
      </c>
      <c r="B48" s="192"/>
      <c r="C48" s="147"/>
      <c r="D48" s="91"/>
      <c r="E48" s="265"/>
      <c r="F48" s="265"/>
      <c r="G48" s="266"/>
      <c r="H48" s="193"/>
      <c r="I48" s="265"/>
      <c r="J48" s="185"/>
      <c r="K48" s="333"/>
      <c r="L48" s="340"/>
      <c r="M48" s="332"/>
      <c r="N48" s="332"/>
      <c r="O48" s="332"/>
      <c r="P48" s="332"/>
      <c r="Q48" s="332"/>
      <c r="R48" s="326"/>
      <c r="S48" s="349"/>
      <c r="T48" s="350"/>
      <c r="U48" s="344"/>
      <c r="V48" s="345"/>
      <c r="W48" s="359"/>
      <c r="X48" s="360"/>
      <c r="Y48" s="365"/>
      <c r="Z48" s="360"/>
      <c r="AA48" s="360"/>
      <c r="AB48" s="365"/>
      <c r="AC48" s="360"/>
      <c r="AD48" s="360"/>
      <c r="AE48" s="366"/>
      <c r="AF48" s="360"/>
      <c r="AG48" s="360"/>
      <c r="AH48" s="366"/>
      <c r="AI48" s="349"/>
      <c r="AJ48" s="345"/>
      <c r="AK48" s="340"/>
      <c r="AL48" s="345"/>
      <c r="AM48" s="331"/>
      <c r="AN48" s="382"/>
      <c r="AO48" s="331"/>
      <c r="AP48" s="383"/>
      <c r="AQ48" s="331"/>
      <c r="AR48" s="332"/>
      <c r="AS48" s="389"/>
      <c r="AT48" s="390"/>
      <c r="AU48" s="324"/>
      <c r="AV48" s="332"/>
      <c r="AW48" s="324"/>
      <c r="AX48" s="397"/>
    </row>
    <row r="49" spans="1:50">
      <c r="A49" s="86">
        <f t="shared" si="0"/>
        <v>36</v>
      </c>
      <c r="B49" s="192"/>
      <c r="C49" s="147"/>
      <c r="D49" s="91"/>
      <c r="E49" s="265"/>
      <c r="F49" s="265"/>
      <c r="G49" s="266"/>
      <c r="H49" s="194"/>
      <c r="I49" s="265"/>
      <c r="J49" s="196"/>
      <c r="K49" s="334"/>
      <c r="L49" s="340"/>
      <c r="M49" s="332"/>
      <c r="N49" s="332"/>
      <c r="O49" s="332"/>
      <c r="P49" s="332"/>
      <c r="Q49" s="332"/>
      <c r="R49" s="326"/>
      <c r="S49" s="349"/>
      <c r="T49" s="350"/>
      <c r="U49" s="344"/>
      <c r="V49" s="345"/>
      <c r="W49" s="359"/>
      <c r="X49" s="360"/>
      <c r="Y49" s="365"/>
      <c r="Z49" s="360"/>
      <c r="AA49" s="360"/>
      <c r="AB49" s="365"/>
      <c r="AC49" s="360"/>
      <c r="AD49" s="360"/>
      <c r="AE49" s="366"/>
      <c r="AF49" s="360"/>
      <c r="AG49" s="360"/>
      <c r="AH49" s="366"/>
      <c r="AI49" s="349"/>
      <c r="AJ49" s="345"/>
      <c r="AK49" s="340"/>
      <c r="AL49" s="345"/>
      <c r="AM49" s="331"/>
      <c r="AN49" s="382"/>
      <c r="AO49" s="331"/>
      <c r="AP49" s="383"/>
      <c r="AQ49" s="331"/>
      <c r="AR49" s="332"/>
      <c r="AS49" s="389"/>
      <c r="AT49" s="390"/>
      <c r="AU49" s="324"/>
      <c r="AV49" s="332"/>
      <c r="AW49" s="324"/>
      <c r="AX49" s="396"/>
    </row>
    <row r="50" spans="1:50">
      <c r="A50" s="86">
        <f t="shared" si="0"/>
        <v>37</v>
      </c>
      <c r="B50" s="192"/>
      <c r="C50" s="147"/>
      <c r="D50" s="91"/>
      <c r="E50" s="265"/>
      <c r="F50" s="265"/>
      <c r="G50" s="266"/>
      <c r="H50" s="193"/>
      <c r="I50" s="265"/>
      <c r="J50" s="196"/>
      <c r="K50" s="327"/>
      <c r="L50" s="340"/>
      <c r="M50" s="332"/>
      <c r="N50" s="332"/>
      <c r="O50" s="332"/>
      <c r="P50" s="332"/>
      <c r="Q50" s="332"/>
      <c r="R50" s="326"/>
      <c r="S50" s="349"/>
      <c r="T50" s="350"/>
      <c r="U50" s="344"/>
      <c r="V50" s="345"/>
      <c r="W50" s="359"/>
      <c r="X50" s="360"/>
      <c r="Y50" s="365"/>
      <c r="Z50" s="360"/>
      <c r="AA50" s="360"/>
      <c r="AB50" s="365"/>
      <c r="AC50" s="360"/>
      <c r="AD50" s="360"/>
      <c r="AE50" s="366"/>
      <c r="AF50" s="360"/>
      <c r="AG50" s="360"/>
      <c r="AH50" s="366"/>
      <c r="AI50" s="349"/>
      <c r="AJ50" s="345"/>
      <c r="AK50" s="340"/>
      <c r="AL50" s="345"/>
      <c r="AM50" s="331"/>
      <c r="AN50" s="382"/>
      <c r="AO50" s="331"/>
      <c r="AP50" s="383"/>
      <c r="AQ50" s="331"/>
      <c r="AR50" s="332"/>
      <c r="AS50" s="389"/>
      <c r="AT50" s="390"/>
      <c r="AU50" s="324"/>
      <c r="AV50" s="332"/>
      <c r="AW50" s="324"/>
      <c r="AX50" s="396"/>
    </row>
    <row r="51" spans="1:50">
      <c r="A51" s="86">
        <f t="shared" si="0"/>
        <v>38</v>
      </c>
      <c r="B51" s="192"/>
      <c r="C51" s="147"/>
      <c r="D51" s="91"/>
      <c r="E51" s="265"/>
      <c r="F51" s="265"/>
      <c r="G51" s="265"/>
      <c r="H51" s="193"/>
      <c r="I51" s="265"/>
      <c r="J51" s="185"/>
      <c r="K51" s="327"/>
      <c r="L51" s="338"/>
      <c r="M51" s="325"/>
      <c r="N51" s="325"/>
      <c r="O51" s="325"/>
      <c r="P51" s="325"/>
      <c r="Q51" s="325"/>
      <c r="R51" s="326"/>
      <c r="S51" s="342"/>
      <c r="T51" s="343"/>
      <c r="U51" s="344"/>
      <c r="V51" s="345"/>
      <c r="W51" s="359"/>
      <c r="X51" s="360"/>
      <c r="Y51" s="361"/>
      <c r="Z51" s="360"/>
      <c r="AA51" s="360"/>
      <c r="AB51" s="361"/>
      <c r="AC51" s="360"/>
      <c r="AD51" s="360"/>
      <c r="AE51" s="362"/>
      <c r="AF51" s="360"/>
      <c r="AG51" s="360"/>
      <c r="AH51" s="362"/>
      <c r="AI51" s="342"/>
      <c r="AJ51" s="354"/>
      <c r="AK51" s="340"/>
      <c r="AL51" s="345"/>
      <c r="AM51" s="324"/>
      <c r="AN51" s="384"/>
      <c r="AO51" s="324"/>
      <c r="AP51" s="379"/>
      <c r="AQ51" s="324"/>
      <c r="AR51" s="325"/>
      <c r="AS51" s="389"/>
      <c r="AT51" s="390"/>
      <c r="AU51" s="324"/>
      <c r="AV51" s="332"/>
      <c r="AW51" s="324"/>
      <c r="AX51" s="396"/>
    </row>
    <row r="52" spans="1:50">
      <c r="A52" s="86">
        <f t="shared" si="0"/>
        <v>39</v>
      </c>
      <c r="B52" s="192"/>
      <c r="C52" s="147"/>
      <c r="D52" s="91"/>
      <c r="E52" s="265"/>
      <c r="F52" s="265"/>
      <c r="G52" s="264"/>
      <c r="H52" s="193"/>
      <c r="I52" s="265"/>
      <c r="J52" s="185"/>
      <c r="K52" s="330"/>
      <c r="L52" s="339"/>
      <c r="M52" s="329"/>
      <c r="N52" s="329"/>
      <c r="O52" s="329"/>
      <c r="P52" s="329"/>
      <c r="Q52" s="329"/>
      <c r="R52" s="326"/>
      <c r="S52" s="346"/>
      <c r="T52" s="347"/>
      <c r="U52" s="344"/>
      <c r="V52" s="345"/>
      <c r="W52" s="359"/>
      <c r="X52" s="360"/>
      <c r="Y52" s="363"/>
      <c r="Z52" s="360"/>
      <c r="AA52" s="360"/>
      <c r="AB52" s="363"/>
      <c r="AC52" s="360"/>
      <c r="AD52" s="360"/>
      <c r="AE52" s="364"/>
      <c r="AF52" s="360"/>
      <c r="AG52" s="360"/>
      <c r="AH52" s="364"/>
      <c r="AI52" s="342"/>
      <c r="AJ52" s="354"/>
      <c r="AK52" s="340"/>
      <c r="AL52" s="345"/>
      <c r="AM52" s="378"/>
      <c r="AN52" s="379"/>
      <c r="AO52" s="324"/>
      <c r="AP52" s="379"/>
      <c r="AQ52" s="324"/>
      <c r="AR52" s="325"/>
      <c r="AS52" s="389"/>
      <c r="AT52" s="390"/>
      <c r="AU52" s="324"/>
      <c r="AV52" s="332"/>
      <c r="AW52" s="324"/>
      <c r="AX52" s="396"/>
    </row>
    <row r="53" spans="1:50">
      <c r="A53" s="86">
        <f t="shared" si="0"/>
        <v>40</v>
      </c>
      <c r="B53" s="192"/>
      <c r="C53" s="147"/>
      <c r="D53" s="91"/>
      <c r="E53" s="265"/>
      <c r="F53" s="265"/>
      <c r="G53" s="266"/>
      <c r="H53" s="193"/>
      <c r="I53" s="265"/>
      <c r="J53" s="185"/>
      <c r="K53" s="330"/>
      <c r="L53" s="340"/>
      <c r="M53" s="332"/>
      <c r="N53" s="332"/>
      <c r="O53" s="332"/>
      <c r="P53" s="332"/>
      <c r="Q53" s="332"/>
      <c r="R53" s="326"/>
      <c r="S53" s="349"/>
      <c r="T53" s="351"/>
      <c r="U53" s="344"/>
      <c r="V53" s="345"/>
      <c r="W53" s="359"/>
      <c r="X53" s="360"/>
      <c r="Y53" s="365"/>
      <c r="Z53" s="360"/>
      <c r="AA53" s="360"/>
      <c r="AB53" s="365"/>
      <c r="AC53" s="360"/>
      <c r="AD53" s="360"/>
      <c r="AE53" s="366"/>
      <c r="AF53" s="360"/>
      <c r="AG53" s="360"/>
      <c r="AH53" s="366"/>
      <c r="AI53" s="346"/>
      <c r="AJ53" s="375"/>
      <c r="AK53" s="340"/>
      <c r="AL53" s="345"/>
      <c r="AM53" s="328"/>
      <c r="AN53" s="380"/>
      <c r="AO53" s="328"/>
      <c r="AP53" s="381"/>
      <c r="AQ53" s="328"/>
      <c r="AR53" s="329"/>
      <c r="AS53" s="389"/>
      <c r="AT53" s="391"/>
      <c r="AU53" s="324"/>
      <c r="AV53" s="332"/>
      <c r="AW53" s="324"/>
      <c r="AX53" s="396"/>
    </row>
    <row r="54" spans="1:50">
      <c r="A54" s="86">
        <f t="shared" si="0"/>
        <v>41</v>
      </c>
      <c r="B54" s="192"/>
      <c r="C54" s="147"/>
      <c r="D54" s="91"/>
      <c r="E54" s="265"/>
      <c r="F54" s="265"/>
      <c r="G54" s="266"/>
      <c r="H54" s="193"/>
      <c r="I54" s="265"/>
      <c r="J54" s="185"/>
      <c r="K54" s="330"/>
      <c r="L54" s="340"/>
      <c r="M54" s="332"/>
      <c r="N54" s="332"/>
      <c r="O54" s="332"/>
      <c r="P54" s="332"/>
      <c r="Q54" s="332"/>
      <c r="R54" s="326"/>
      <c r="S54" s="349"/>
      <c r="T54" s="351"/>
      <c r="U54" s="344"/>
      <c r="V54" s="345"/>
      <c r="W54" s="359"/>
      <c r="X54" s="367"/>
      <c r="Y54" s="365"/>
      <c r="Z54" s="360"/>
      <c r="AA54" s="360"/>
      <c r="AB54" s="365"/>
      <c r="AC54" s="360"/>
      <c r="AD54" s="360"/>
      <c r="AE54" s="366"/>
      <c r="AF54" s="360"/>
      <c r="AG54" s="360"/>
      <c r="AH54" s="366"/>
      <c r="AI54" s="349"/>
      <c r="AJ54" s="345"/>
      <c r="AK54" s="340"/>
      <c r="AL54" s="345"/>
      <c r="AM54" s="331"/>
      <c r="AN54" s="382"/>
      <c r="AO54" s="331"/>
      <c r="AP54" s="383"/>
      <c r="AQ54" s="331"/>
      <c r="AR54" s="332"/>
      <c r="AS54" s="389"/>
      <c r="AT54" s="392"/>
      <c r="AU54" s="324"/>
      <c r="AV54" s="332"/>
      <c r="AW54" s="324"/>
      <c r="AX54" s="396"/>
    </row>
    <row r="55" spans="1:50">
      <c r="A55" s="86">
        <f t="shared" si="0"/>
        <v>42</v>
      </c>
      <c r="B55" s="192"/>
      <c r="C55" s="147"/>
      <c r="D55" s="91"/>
      <c r="E55" s="265"/>
      <c r="F55" s="265"/>
      <c r="G55" s="266"/>
      <c r="H55" s="193"/>
      <c r="I55" s="265"/>
      <c r="J55" s="185"/>
      <c r="K55" s="330"/>
      <c r="L55" s="340"/>
      <c r="M55" s="332"/>
      <c r="N55" s="332"/>
      <c r="O55" s="332"/>
      <c r="P55" s="332"/>
      <c r="Q55" s="332"/>
      <c r="R55" s="326"/>
      <c r="S55" s="349"/>
      <c r="T55" s="351"/>
      <c r="U55" s="344"/>
      <c r="V55" s="345"/>
      <c r="W55" s="359"/>
      <c r="X55" s="368"/>
      <c r="Y55" s="365"/>
      <c r="Z55" s="360"/>
      <c r="AA55" s="360"/>
      <c r="AB55" s="365"/>
      <c r="AC55" s="360"/>
      <c r="AD55" s="360"/>
      <c r="AE55" s="366"/>
      <c r="AF55" s="360"/>
      <c r="AG55" s="360"/>
      <c r="AH55" s="366"/>
      <c r="AI55" s="349"/>
      <c r="AJ55" s="345"/>
      <c r="AK55" s="340"/>
      <c r="AL55" s="345"/>
      <c r="AM55" s="331"/>
      <c r="AN55" s="382"/>
      <c r="AO55" s="331"/>
      <c r="AP55" s="383"/>
      <c r="AQ55" s="331"/>
      <c r="AR55" s="332"/>
      <c r="AS55" s="389"/>
      <c r="AT55" s="391"/>
      <c r="AU55" s="324"/>
      <c r="AV55" s="332"/>
      <c r="AW55" s="324"/>
      <c r="AX55" s="396"/>
    </row>
    <row r="56" spans="1:50">
      <c r="A56" s="86">
        <f t="shared" si="0"/>
        <v>43</v>
      </c>
      <c r="B56" s="192"/>
      <c r="C56" s="147"/>
      <c r="D56" s="91"/>
      <c r="E56" s="265"/>
      <c r="F56" s="265"/>
      <c r="G56" s="266"/>
      <c r="H56" s="193"/>
      <c r="I56" s="265"/>
      <c r="J56" s="185"/>
      <c r="K56" s="330"/>
      <c r="L56" s="340"/>
      <c r="M56" s="332"/>
      <c r="N56" s="332"/>
      <c r="O56" s="332"/>
      <c r="P56" s="332"/>
      <c r="Q56" s="332"/>
      <c r="R56" s="326"/>
      <c r="S56" s="349"/>
      <c r="T56" s="351"/>
      <c r="U56" s="344"/>
      <c r="V56" s="345"/>
      <c r="W56" s="369"/>
      <c r="X56" s="368"/>
      <c r="Y56" s="365"/>
      <c r="Z56" s="360"/>
      <c r="AA56" s="360"/>
      <c r="AB56" s="365"/>
      <c r="AC56" s="360"/>
      <c r="AD56" s="360"/>
      <c r="AE56" s="366"/>
      <c r="AF56" s="360"/>
      <c r="AG56" s="360"/>
      <c r="AH56" s="366"/>
      <c r="AI56" s="349"/>
      <c r="AJ56" s="345"/>
      <c r="AK56" s="340"/>
      <c r="AL56" s="345"/>
      <c r="AM56" s="331"/>
      <c r="AN56" s="382"/>
      <c r="AO56" s="331"/>
      <c r="AP56" s="383"/>
      <c r="AQ56" s="331"/>
      <c r="AR56" s="332"/>
      <c r="AS56" s="389"/>
      <c r="AT56" s="391"/>
      <c r="AU56" s="324"/>
      <c r="AV56" s="332"/>
      <c r="AW56" s="324"/>
      <c r="AX56" s="396"/>
    </row>
    <row r="57" spans="1:50">
      <c r="A57" s="86">
        <f t="shared" si="0"/>
        <v>44</v>
      </c>
      <c r="B57" s="192"/>
      <c r="C57" s="147"/>
      <c r="D57" s="91"/>
      <c r="E57" s="265"/>
      <c r="F57" s="265"/>
      <c r="G57" s="265"/>
      <c r="H57" s="194"/>
      <c r="I57" s="265"/>
      <c r="J57" s="196"/>
      <c r="K57" s="334"/>
      <c r="L57" s="338"/>
      <c r="M57" s="325"/>
      <c r="N57" s="325"/>
      <c r="O57" s="325"/>
      <c r="P57" s="325"/>
      <c r="Q57" s="325"/>
      <c r="R57" s="326"/>
      <c r="S57" s="342"/>
      <c r="T57" s="352"/>
      <c r="U57" s="344"/>
      <c r="V57" s="345"/>
      <c r="W57" s="370"/>
      <c r="X57" s="368"/>
      <c r="Y57" s="361"/>
      <c r="Z57" s="360"/>
      <c r="AA57" s="360"/>
      <c r="AB57" s="361"/>
      <c r="AC57" s="360"/>
      <c r="AD57" s="360"/>
      <c r="AE57" s="362"/>
      <c r="AF57" s="360"/>
      <c r="AG57" s="360"/>
      <c r="AH57" s="362"/>
      <c r="AI57" s="349"/>
      <c r="AJ57" s="345"/>
      <c r="AK57" s="340"/>
      <c r="AL57" s="345"/>
      <c r="AM57" s="331"/>
      <c r="AN57" s="382"/>
      <c r="AO57" s="331"/>
      <c r="AP57" s="383"/>
      <c r="AQ57" s="331"/>
      <c r="AR57" s="332"/>
      <c r="AS57" s="389"/>
      <c r="AT57" s="391"/>
      <c r="AU57" s="324"/>
      <c r="AV57" s="332"/>
      <c r="AW57" s="324"/>
      <c r="AX57" s="396"/>
    </row>
    <row r="58" spans="1:50">
      <c r="A58" s="86">
        <f t="shared" si="0"/>
        <v>45</v>
      </c>
      <c r="B58" s="192"/>
      <c r="C58" s="147"/>
      <c r="D58" s="91"/>
      <c r="E58" s="265"/>
      <c r="F58" s="265"/>
      <c r="G58" s="265"/>
      <c r="H58" s="193"/>
      <c r="I58" s="265"/>
      <c r="J58" s="185"/>
      <c r="K58" s="330"/>
      <c r="L58" s="339"/>
      <c r="M58" s="329"/>
      <c r="N58" s="329"/>
      <c r="O58" s="329"/>
      <c r="P58" s="329"/>
      <c r="Q58" s="329"/>
      <c r="R58" s="326"/>
      <c r="S58" s="346"/>
      <c r="T58" s="353"/>
      <c r="U58" s="344"/>
      <c r="V58" s="345"/>
      <c r="W58" s="370"/>
      <c r="X58" s="368"/>
      <c r="Y58" s="363"/>
      <c r="Z58" s="360"/>
      <c r="AA58" s="360"/>
      <c r="AB58" s="363"/>
      <c r="AC58" s="360"/>
      <c r="AD58" s="360"/>
      <c r="AE58" s="364"/>
      <c r="AF58" s="360"/>
      <c r="AG58" s="360"/>
      <c r="AH58" s="364"/>
      <c r="AI58" s="342"/>
      <c r="AJ58" s="354"/>
      <c r="AK58" s="340"/>
      <c r="AL58" s="345"/>
      <c r="AM58" s="324"/>
      <c r="AN58" s="384"/>
      <c r="AO58" s="324"/>
      <c r="AP58" s="379"/>
      <c r="AQ58" s="324"/>
      <c r="AR58" s="325"/>
      <c r="AS58" s="389"/>
      <c r="AT58" s="391"/>
      <c r="AU58" s="324"/>
      <c r="AV58" s="332"/>
      <c r="AW58" s="324"/>
      <c r="AX58" s="396"/>
    </row>
    <row r="59" spans="1:50">
      <c r="A59" s="86">
        <f t="shared" si="0"/>
        <v>46</v>
      </c>
      <c r="B59" s="192"/>
      <c r="C59" s="147"/>
      <c r="D59" s="91"/>
      <c r="E59" s="265"/>
      <c r="F59" s="265"/>
      <c r="G59" s="264"/>
      <c r="H59" s="194"/>
      <c r="I59" s="265"/>
      <c r="J59" s="196"/>
      <c r="K59" s="333"/>
      <c r="L59" s="340"/>
      <c r="M59" s="332"/>
      <c r="N59" s="332"/>
      <c r="O59" s="332"/>
      <c r="P59" s="332"/>
      <c r="Q59" s="332"/>
      <c r="R59" s="326"/>
      <c r="S59" s="349"/>
      <c r="T59" s="351"/>
      <c r="U59" s="344"/>
      <c r="V59" s="345"/>
      <c r="W59" s="359"/>
      <c r="X59" s="368"/>
      <c r="Y59" s="365"/>
      <c r="Z59" s="360"/>
      <c r="AA59" s="360"/>
      <c r="AB59" s="365"/>
      <c r="AC59" s="360"/>
      <c r="AD59" s="360"/>
      <c r="AE59" s="366"/>
      <c r="AF59" s="360"/>
      <c r="AG59" s="360"/>
      <c r="AH59" s="366"/>
      <c r="AI59" s="342"/>
      <c r="AJ59" s="354"/>
      <c r="AK59" s="340"/>
      <c r="AL59" s="345"/>
      <c r="AM59" s="378"/>
      <c r="AN59" s="379"/>
      <c r="AO59" s="324"/>
      <c r="AP59" s="379"/>
      <c r="AQ59" s="324"/>
      <c r="AR59" s="325"/>
      <c r="AS59" s="389"/>
      <c r="AT59" s="391"/>
      <c r="AU59" s="324"/>
      <c r="AV59" s="332"/>
      <c r="AW59" s="324"/>
      <c r="AX59" s="396"/>
    </row>
    <row r="60" spans="1:50">
      <c r="A60" s="86">
        <f t="shared" si="0"/>
        <v>47</v>
      </c>
      <c r="B60" s="192"/>
      <c r="C60" s="147"/>
      <c r="D60" s="91"/>
      <c r="E60" s="265"/>
      <c r="F60" s="265"/>
      <c r="G60" s="266"/>
      <c r="H60" s="194"/>
      <c r="I60" s="265"/>
      <c r="J60" s="196"/>
      <c r="K60" s="333"/>
      <c r="L60" s="340"/>
      <c r="M60" s="332"/>
      <c r="N60" s="332"/>
      <c r="O60" s="332"/>
      <c r="P60" s="332"/>
      <c r="Q60" s="332"/>
      <c r="R60" s="326"/>
      <c r="S60" s="349"/>
      <c r="T60" s="351"/>
      <c r="U60" s="344"/>
      <c r="V60" s="345"/>
      <c r="W60" s="369"/>
      <c r="X60" s="360"/>
      <c r="Y60" s="365"/>
      <c r="Z60" s="360"/>
      <c r="AA60" s="360"/>
      <c r="AB60" s="365"/>
      <c r="AC60" s="360"/>
      <c r="AD60" s="360"/>
      <c r="AE60" s="366"/>
      <c r="AF60" s="360"/>
      <c r="AG60" s="360"/>
      <c r="AH60" s="366"/>
      <c r="AI60" s="346"/>
      <c r="AJ60" s="375"/>
      <c r="AK60" s="340"/>
      <c r="AL60" s="345"/>
      <c r="AM60" s="328"/>
      <c r="AN60" s="380"/>
      <c r="AO60" s="328"/>
      <c r="AP60" s="381"/>
      <c r="AQ60" s="328"/>
      <c r="AR60" s="329"/>
      <c r="AS60" s="389"/>
      <c r="AT60" s="391"/>
      <c r="AU60" s="324"/>
      <c r="AV60" s="332"/>
      <c r="AW60" s="324"/>
      <c r="AX60" s="396"/>
    </row>
    <row r="61" spans="1:50">
      <c r="A61" s="86">
        <f t="shared" si="0"/>
        <v>48</v>
      </c>
      <c r="B61" s="192"/>
      <c r="C61" s="147"/>
      <c r="D61" s="91"/>
      <c r="E61" s="265"/>
      <c r="F61" s="265"/>
      <c r="G61" s="266"/>
      <c r="H61" s="193"/>
      <c r="I61" s="265"/>
      <c r="J61" s="185"/>
      <c r="K61" s="330"/>
      <c r="L61" s="340"/>
      <c r="M61" s="332"/>
      <c r="N61" s="332"/>
      <c r="O61" s="332"/>
      <c r="P61" s="332"/>
      <c r="Q61" s="332"/>
      <c r="R61" s="326"/>
      <c r="S61" s="349"/>
      <c r="T61" s="351"/>
      <c r="U61" s="344"/>
      <c r="V61" s="345"/>
      <c r="W61" s="370"/>
      <c r="X61" s="360"/>
      <c r="Y61" s="365"/>
      <c r="Z61" s="360"/>
      <c r="AA61" s="360"/>
      <c r="AB61" s="365"/>
      <c r="AC61" s="360"/>
      <c r="AD61" s="360"/>
      <c r="AE61" s="366"/>
      <c r="AF61" s="360"/>
      <c r="AG61" s="360"/>
      <c r="AH61" s="366"/>
      <c r="AI61" s="349"/>
      <c r="AJ61" s="345"/>
      <c r="AK61" s="338"/>
      <c r="AL61" s="345"/>
      <c r="AM61" s="331"/>
      <c r="AN61" s="382"/>
      <c r="AO61" s="331"/>
      <c r="AP61" s="383"/>
      <c r="AQ61" s="331"/>
      <c r="AR61" s="332"/>
      <c r="AS61" s="389"/>
      <c r="AT61" s="391"/>
      <c r="AU61" s="324"/>
      <c r="AV61" s="332"/>
      <c r="AW61" s="324"/>
      <c r="AX61" s="396"/>
    </row>
    <row r="62" spans="1:50">
      <c r="A62" s="86">
        <f t="shared" si="0"/>
        <v>49</v>
      </c>
      <c r="B62" s="192"/>
      <c r="C62" s="147"/>
      <c r="D62" s="91"/>
      <c r="E62" s="265"/>
      <c r="F62" s="265"/>
      <c r="G62" s="266"/>
      <c r="H62" s="193"/>
      <c r="I62" s="265"/>
      <c r="J62" s="185"/>
      <c r="K62" s="330"/>
      <c r="L62" s="340"/>
      <c r="M62" s="332"/>
      <c r="N62" s="332"/>
      <c r="O62" s="332"/>
      <c r="P62" s="332"/>
      <c r="Q62" s="332"/>
      <c r="R62" s="326"/>
      <c r="S62" s="349"/>
      <c r="T62" s="351"/>
      <c r="U62" s="344"/>
      <c r="V62" s="345"/>
      <c r="W62" s="359"/>
      <c r="X62" s="360"/>
      <c r="Y62" s="365"/>
      <c r="Z62" s="360"/>
      <c r="AA62" s="360"/>
      <c r="AB62" s="365"/>
      <c r="AC62" s="360"/>
      <c r="AD62" s="360"/>
      <c r="AE62" s="366"/>
      <c r="AF62" s="360"/>
      <c r="AG62" s="360"/>
      <c r="AH62" s="366"/>
      <c r="AI62" s="349"/>
      <c r="AJ62" s="345"/>
      <c r="AK62" s="340"/>
      <c r="AL62" s="345"/>
      <c r="AM62" s="331"/>
      <c r="AN62" s="382"/>
      <c r="AO62" s="331"/>
      <c r="AP62" s="383"/>
      <c r="AQ62" s="331"/>
      <c r="AR62" s="332"/>
      <c r="AS62" s="389"/>
      <c r="AT62" s="391"/>
      <c r="AU62" s="324"/>
      <c r="AV62" s="332"/>
      <c r="AW62" s="324"/>
      <c r="AX62" s="396"/>
    </row>
    <row r="63" spans="1:50">
      <c r="A63" s="86">
        <f t="shared" si="0"/>
        <v>50</v>
      </c>
      <c r="B63" s="192"/>
      <c r="C63" s="147"/>
      <c r="D63" s="91"/>
      <c r="E63" s="265"/>
      <c r="F63" s="265"/>
      <c r="G63" s="265"/>
      <c r="H63" s="194"/>
      <c r="I63" s="265"/>
      <c r="J63" s="196"/>
      <c r="K63" s="334"/>
      <c r="L63" s="338"/>
      <c r="M63" s="325"/>
      <c r="N63" s="325"/>
      <c r="O63" s="325"/>
      <c r="P63" s="325"/>
      <c r="Q63" s="325"/>
      <c r="R63" s="326"/>
      <c r="S63" s="342"/>
      <c r="T63" s="352"/>
      <c r="U63" s="344"/>
      <c r="V63" s="345"/>
      <c r="W63" s="369"/>
      <c r="X63" s="360"/>
      <c r="Y63" s="361"/>
      <c r="Z63" s="360"/>
      <c r="AA63" s="360"/>
      <c r="AB63" s="361"/>
      <c r="AC63" s="360"/>
      <c r="AD63" s="360"/>
      <c r="AE63" s="362"/>
      <c r="AF63" s="360"/>
      <c r="AG63" s="360"/>
      <c r="AH63" s="362"/>
      <c r="AI63" s="349"/>
      <c r="AJ63" s="345"/>
      <c r="AK63" s="340"/>
      <c r="AL63" s="345"/>
      <c r="AM63" s="331"/>
      <c r="AN63" s="382"/>
      <c r="AO63" s="331"/>
      <c r="AP63" s="383"/>
      <c r="AQ63" s="331"/>
      <c r="AR63" s="332"/>
      <c r="AS63" s="389"/>
      <c r="AT63" s="391"/>
      <c r="AU63" s="324"/>
      <c r="AV63" s="332"/>
      <c r="AW63" s="324"/>
      <c r="AX63" s="396"/>
    </row>
    <row r="64" spans="1:50">
      <c r="A64" s="86">
        <f t="shared" si="0"/>
        <v>51</v>
      </c>
      <c r="B64" s="192"/>
      <c r="C64" s="147"/>
      <c r="D64" s="91"/>
      <c r="E64" s="265"/>
      <c r="F64" s="265"/>
      <c r="G64" s="264"/>
      <c r="H64" s="193"/>
      <c r="I64" s="265"/>
      <c r="J64" s="185"/>
      <c r="K64" s="330"/>
      <c r="L64" s="339"/>
      <c r="M64" s="329"/>
      <c r="N64" s="329"/>
      <c r="O64" s="329"/>
      <c r="P64" s="329"/>
      <c r="Q64" s="329"/>
      <c r="R64" s="326"/>
      <c r="S64" s="346"/>
      <c r="T64" s="353"/>
      <c r="U64" s="344"/>
      <c r="V64" s="345"/>
      <c r="W64" s="359"/>
      <c r="X64" s="367"/>
      <c r="Y64" s="363"/>
      <c r="Z64" s="360"/>
      <c r="AA64" s="360"/>
      <c r="AB64" s="363"/>
      <c r="AC64" s="360"/>
      <c r="AD64" s="360"/>
      <c r="AE64" s="364"/>
      <c r="AF64" s="360"/>
      <c r="AG64" s="360"/>
      <c r="AH64" s="364"/>
      <c r="AI64" s="349"/>
      <c r="AJ64" s="345"/>
      <c r="AK64" s="340"/>
      <c r="AL64" s="345"/>
      <c r="AM64" s="331"/>
      <c r="AN64" s="382"/>
      <c r="AO64" s="331"/>
      <c r="AP64" s="383"/>
      <c r="AQ64" s="331"/>
      <c r="AR64" s="332"/>
      <c r="AS64" s="389"/>
      <c r="AT64" s="392"/>
      <c r="AU64" s="324"/>
      <c r="AV64" s="332"/>
      <c r="AW64" s="324"/>
      <c r="AX64" s="396"/>
    </row>
    <row r="65" spans="1:50">
      <c r="A65" s="86">
        <f t="shared" si="0"/>
        <v>52</v>
      </c>
      <c r="B65" s="192"/>
      <c r="C65" s="147"/>
      <c r="D65" s="91"/>
      <c r="E65" s="265"/>
      <c r="F65" s="265"/>
      <c r="G65" s="266"/>
      <c r="H65" s="193"/>
      <c r="I65" s="265"/>
      <c r="J65" s="185"/>
      <c r="K65" s="330"/>
      <c r="L65" s="340"/>
      <c r="M65" s="332"/>
      <c r="N65" s="332"/>
      <c r="O65" s="332"/>
      <c r="P65" s="332"/>
      <c r="Q65" s="332"/>
      <c r="R65" s="326"/>
      <c r="S65" s="349"/>
      <c r="T65" s="351"/>
      <c r="U65" s="344"/>
      <c r="V65" s="345"/>
      <c r="W65" s="369"/>
      <c r="X65" s="368"/>
      <c r="Y65" s="365"/>
      <c r="Z65" s="360"/>
      <c r="AA65" s="360"/>
      <c r="AB65" s="365"/>
      <c r="AC65" s="360"/>
      <c r="AD65" s="360"/>
      <c r="AE65" s="366"/>
      <c r="AF65" s="360"/>
      <c r="AG65" s="360"/>
      <c r="AH65" s="366"/>
      <c r="AI65" s="342"/>
      <c r="AJ65" s="354"/>
      <c r="AK65" s="340"/>
      <c r="AL65" s="354"/>
      <c r="AM65" s="324"/>
      <c r="AN65" s="384"/>
      <c r="AO65" s="324"/>
      <c r="AP65" s="379"/>
      <c r="AQ65" s="324"/>
      <c r="AR65" s="325"/>
      <c r="AS65" s="389"/>
      <c r="AT65" s="391"/>
      <c r="AU65" s="324"/>
      <c r="AV65" s="332"/>
      <c r="AW65" s="324"/>
      <c r="AX65" s="396"/>
    </row>
    <row r="66" spans="1:50">
      <c r="A66" s="86">
        <f t="shared" si="0"/>
        <v>53</v>
      </c>
      <c r="B66" s="192"/>
      <c r="C66" s="147"/>
      <c r="D66" s="91"/>
      <c r="E66" s="265"/>
      <c r="F66" s="265"/>
      <c r="G66" s="266"/>
      <c r="H66" s="193"/>
      <c r="I66" s="265"/>
      <c r="J66" s="185"/>
      <c r="K66" s="330"/>
      <c r="L66" s="340"/>
      <c r="M66" s="332"/>
      <c r="N66" s="332"/>
      <c r="O66" s="332"/>
      <c r="P66" s="332"/>
      <c r="Q66" s="332"/>
      <c r="R66" s="326"/>
      <c r="S66" s="349"/>
      <c r="T66" s="351"/>
      <c r="U66" s="344"/>
      <c r="V66" s="345"/>
      <c r="W66" s="370"/>
      <c r="X66" s="368"/>
      <c r="Y66" s="365"/>
      <c r="Z66" s="360"/>
      <c r="AA66" s="360"/>
      <c r="AB66" s="365"/>
      <c r="AC66" s="360"/>
      <c r="AD66" s="360"/>
      <c r="AE66" s="366"/>
      <c r="AF66" s="360"/>
      <c r="AG66" s="360"/>
      <c r="AH66" s="366"/>
      <c r="AI66" s="342"/>
      <c r="AJ66" s="354"/>
      <c r="AK66" s="340"/>
      <c r="AL66" s="345"/>
      <c r="AM66" s="378"/>
      <c r="AN66" s="379"/>
      <c r="AO66" s="324"/>
      <c r="AP66" s="379"/>
      <c r="AQ66" s="324"/>
      <c r="AR66" s="325"/>
      <c r="AS66" s="389"/>
      <c r="AT66" s="391"/>
      <c r="AU66" s="324"/>
      <c r="AV66" s="332"/>
      <c r="AW66" s="324"/>
      <c r="AX66" s="396"/>
    </row>
    <row r="67" spans="1:50">
      <c r="A67" s="86">
        <f t="shared" si="0"/>
        <v>54</v>
      </c>
      <c r="B67" s="192"/>
      <c r="C67" s="147"/>
      <c r="D67" s="91"/>
      <c r="E67" s="265"/>
      <c r="F67" s="265"/>
      <c r="G67" s="266"/>
      <c r="H67" s="193"/>
      <c r="I67" s="265"/>
      <c r="J67" s="185"/>
      <c r="K67" s="330"/>
      <c r="L67" s="340"/>
      <c r="M67" s="332"/>
      <c r="N67" s="332"/>
      <c r="O67" s="332"/>
      <c r="P67" s="332"/>
      <c r="Q67" s="332"/>
      <c r="R67" s="326"/>
      <c r="S67" s="349"/>
      <c r="T67" s="351"/>
      <c r="U67" s="348"/>
      <c r="V67" s="345"/>
      <c r="W67" s="359"/>
      <c r="X67" s="368"/>
      <c r="Y67" s="365"/>
      <c r="Z67" s="360"/>
      <c r="AA67" s="360"/>
      <c r="AB67" s="365"/>
      <c r="AC67" s="360"/>
      <c r="AD67" s="360"/>
      <c r="AE67" s="366"/>
      <c r="AF67" s="360"/>
      <c r="AG67" s="360"/>
      <c r="AH67" s="366"/>
      <c r="AI67" s="346"/>
      <c r="AJ67" s="375"/>
      <c r="AK67" s="340"/>
      <c r="AL67" s="345"/>
      <c r="AM67" s="328"/>
      <c r="AN67" s="380"/>
      <c r="AO67" s="328"/>
      <c r="AP67" s="381"/>
      <c r="AQ67" s="328"/>
      <c r="AR67" s="329"/>
      <c r="AS67" s="389"/>
      <c r="AT67" s="391"/>
      <c r="AU67" s="324"/>
      <c r="AV67" s="332"/>
      <c r="AW67" s="324"/>
      <c r="AX67" s="396"/>
    </row>
    <row r="68" spans="1:50">
      <c r="A68" s="86">
        <f t="shared" si="0"/>
        <v>55</v>
      </c>
      <c r="B68" s="192"/>
      <c r="C68" s="147"/>
      <c r="D68" s="91"/>
      <c r="E68" s="265"/>
      <c r="F68" s="265"/>
      <c r="G68" s="266"/>
      <c r="H68" s="194"/>
      <c r="I68" s="265"/>
      <c r="J68" s="196"/>
      <c r="K68" s="333"/>
      <c r="L68" s="340"/>
      <c r="M68" s="332"/>
      <c r="N68" s="332"/>
      <c r="O68" s="332"/>
      <c r="P68" s="332"/>
      <c r="Q68" s="332"/>
      <c r="R68" s="326"/>
      <c r="S68" s="349"/>
      <c r="T68" s="351"/>
      <c r="U68" s="344"/>
      <c r="V68" s="345"/>
      <c r="W68" s="359"/>
      <c r="X68" s="368"/>
      <c r="Y68" s="365"/>
      <c r="Z68" s="360"/>
      <c r="AA68" s="360"/>
      <c r="AB68" s="365"/>
      <c r="AC68" s="360"/>
      <c r="AD68" s="360"/>
      <c r="AE68" s="366"/>
      <c r="AF68" s="360"/>
      <c r="AG68" s="360"/>
      <c r="AH68" s="366"/>
      <c r="AI68" s="349"/>
      <c r="AJ68" s="345"/>
      <c r="AK68" s="340"/>
      <c r="AL68" s="345"/>
      <c r="AM68" s="331"/>
      <c r="AN68" s="382"/>
      <c r="AO68" s="331"/>
      <c r="AP68" s="383"/>
      <c r="AQ68" s="331"/>
      <c r="AR68" s="332"/>
      <c r="AS68" s="389"/>
      <c r="AT68" s="391"/>
      <c r="AU68" s="324"/>
      <c r="AV68" s="332"/>
      <c r="AW68" s="324"/>
      <c r="AX68" s="396"/>
    </row>
    <row r="69" spans="1:50">
      <c r="A69" s="86">
        <f t="shared" si="0"/>
        <v>56</v>
      </c>
      <c r="B69" s="192"/>
      <c r="C69" s="147"/>
      <c r="D69" s="91"/>
      <c r="E69" s="236"/>
      <c r="F69" s="236"/>
      <c r="G69" s="237"/>
      <c r="H69" s="193"/>
      <c r="I69" s="237"/>
      <c r="J69" s="185"/>
      <c r="K69" s="330"/>
      <c r="L69" s="340"/>
      <c r="M69" s="332"/>
      <c r="N69" s="332"/>
      <c r="O69" s="332"/>
      <c r="P69" s="332"/>
      <c r="Q69" s="332"/>
      <c r="R69" s="326"/>
      <c r="S69" s="349"/>
      <c r="T69" s="351"/>
      <c r="U69" s="344"/>
      <c r="V69" s="345"/>
      <c r="W69" s="370"/>
      <c r="X69" s="368"/>
      <c r="Y69" s="365"/>
      <c r="Z69" s="360"/>
      <c r="AA69" s="360"/>
      <c r="AB69" s="365"/>
      <c r="AC69" s="360"/>
      <c r="AD69" s="360"/>
      <c r="AE69" s="366"/>
      <c r="AF69" s="360"/>
      <c r="AG69" s="360"/>
      <c r="AH69" s="366"/>
      <c r="AI69" s="342"/>
      <c r="AJ69" s="354"/>
      <c r="AK69" s="340"/>
      <c r="AL69" s="345"/>
      <c r="AM69" s="378"/>
      <c r="AN69" s="379"/>
      <c r="AO69" s="324"/>
      <c r="AP69" s="379"/>
      <c r="AQ69" s="324"/>
      <c r="AR69" s="325"/>
      <c r="AS69" s="389"/>
      <c r="AT69" s="393"/>
      <c r="AU69" s="324"/>
      <c r="AV69" s="332"/>
      <c r="AW69" s="324"/>
      <c r="AX69" s="396"/>
    </row>
    <row r="70" spans="1:50">
      <c r="A70" s="86">
        <f t="shared" si="0"/>
        <v>57</v>
      </c>
      <c r="B70" s="192"/>
      <c r="C70" s="147"/>
      <c r="D70" s="92"/>
      <c r="E70" s="236"/>
      <c r="F70" s="236"/>
      <c r="G70" s="237"/>
      <c r="H70" s="193"/>
      <c r="I70" s="236"/>
      <c r="J70" s="185"/>
      <c r="K70" s="330"/>
      <c r="L70" s="340"/>
      <c r="M70" s="332"/>
      <c r="N70" s="332"/>
      <c r="O70" s="332"/>
      <c r="P70" s="332"/>
      <c r="Q70" s="332"/>
      <c r="R70" s="326"/>
      <c r="S70" s="349"/>
      <c r="T70" s="351"/>
      <c r="U70" s="348"/>
      <c r="V70" s="345"/>
      <c r="W70" s="359"/>
      <c r="X70" s="368"/>
      <c r="Y70" s="365"/>
      <c r="Z70" s="360"/>
      <c r="AA70" s="360"/>
      <c r="AB70" s="365"/>
      <c r="AC70" s="360"/>
      <c r="AD70" s="360"/>
      <c r="AE70" s="366"/>
      <c r="AF70" s="360"/>
      <c r="AG70" s="360"/>
      <c r="AH70" s="366"/>
      <c r="AI70" s="346"/>
      <c r="AJ70" s="375"/>
      <c r="AK70" s="340"/>
      <c r="AL70" s="345"/>
      <c r="AM70" s="328"/>
      <c r="AN70" s="380"/>
      <c r="AO70" s="328"/>
      <c r="AP70" s="381"/>
      <c r="AQ70" s="328"/>
      <c r="AR70" s="329"/>
      <c r="AS70" s="389"/>
      <c r="AT70" s="393"/>
      <c r="AU70" s="324"/>
      <c r="AV70" s="332"/>
      <c r="AW70" s="324"/>
      <c r="AX70" s="396"/>
    </row>
    <row r="71" spans="1:50">
      <c r="A71" s="86">
        <f t="shared" si="0"/>
        <v>58</v>
      </c>
      <c r="B71" s="192"/>
      <c r="C71" s="147"/>
      <c r="D71" s="91"/>
      <c r="E71" s="236"/>
      <c r="F71" s="236"/>
      <c r="G71" s="237"/>
      <c r="H71" s="194"/>
      <c r="I71" s="237"/>
      <c r="J71" s="196"/>
      <c r="K71" s="333"/>
      <c r="L71" s="340"/>
      <c r="M71" s="332"/>
      <c r="N71" s="332"/>
      <c r="O71" s="332"/>
      <c r="P71" s="332"/>
      <c r="Q71" s="332"/>
      <c r="R71" s="326"/>
      <c r="S71" s="349"/>
      <c r="T71" s="351"/>
      <c r="U71" s="344"/>
      <c r="V71" s="345"/>
      <c r="W71" s="359"/>
      <c r="X71" s="368"/>
      <c r="Y71" s="365"/>
      <c r="Z71" s="360"/>
      <c r="AA71" s="360"/>
      <c r="AB71" s="365"/>
      <c r="AC71" s="360"/>
      <c r="AD71" s="360"/>
      <c r="AE71" s="366"/>
      <c r="AF71" s="360"/>
      <c r="AG71" s="360"/>
      <c r="AH71" s="366"/>
      <c r="AI71" s="349"/>
      <c r="AJ71" s="345"/>
      <c r="AK71" s="340"/>
      <c r="AL71" s="345"/>
      <c r="AM71" s="331"/>
      <c r="AN71" s="382"/>
      <c r="AO71" s="331"/>
      <c r="AP71" s="383"/>
      <c r="AQ71" s="331"/>
      <c r="AR71" s="332"/>
      <c r="AS71" s="389"/>
      <c r="AT71" s="393"/>
      <c r="AU71" s="324"/>
      <c r="AV71" s="332"/>
      <c r="AW71" s="324"/>
      <c r="AX71" s="396"/>
    </row>
    <row r="72" spans="1:50">
      <c r="A72" s="86">
        <f t="shared" si="0"/>
        <v>59</v>
      </c>
      <c r="B72" s="192"/>
      <c r="C72" s="147"/>
      <c r="D72" s="91"/>
      <c r="E72" s="236"/>
      <c r="F72" s="236"/>
      <c r="G72" s="236"/>
      <c r="H72" s="195"/>
      <c r="I72" s="236"/>
      <c r="J72" s="196"/>
      <c r="K72" s="333"/>
      <c r="L72" s="338"/>
      <c r="M72" s="325"/>
      <c r="N72" s="325"/>
      <c r="O72" s="325"/>
      <c r="P72" s="325"/>
      <c r="Q72" s="325"/>
      <c r="R72" s="326"/>
      <c r="S72" s="342"/>
      <c r="T72" s="352"/>
      <c r="U72" s="344"/>
      <c r="V72" s="345"/>
      <c r="W72" s="359"/>
      <c r="X72" s="368"/>
      <c r="Y72" s="361"/>
      <c r="Z72" s="360"/>
      <c r="AA72" s="360"/>
      <c r="AB72" s="361"/>
      <c r="AC72" s="360"/>
      <c r="AD72" s="360"/>
      <c r="AE72" s="362"/>
      <c r="AF72" s="360"/>
      <c r="AG72" s="360"/>
      <c r="AH72" s="362"/>
      <c r="AI72" s="349"/>
      <c r="AJ72" s="345"/>
      <c r="AK72" s="340"/>
      <c r="AL72" s="345"/>
      <c r="AM72" s="331"/>
      <c r="AN72" s="382"/>
      <c r="AO72" s="331"/>
      <c r="AP72" s="383"/>
      <c r="AQ72" s="331"/>
      <c r="AR72" s="332"/>
      <c r="AS72" s="389"/>
      <c r="AT72" s="393"/>
      <c r="AU72" s="324"/>
      <c r="AV72" s="332"/>
      <c r="AW72" s="324"/>
      <c r="AX72" s="396"/>
    </row>
    <row r="73" spans="1:50" ht="14.25" thickBot="1">
      <c r="A73" s="221">
        <f t="shared" si="0"/>
        <v>60</v>
      </c>
      <c r="B73" s="148"/>
      <c r="C73" s="148"/>
      <c r="D73" s="222"/>
      <c r="E73" s="87"/>
      <c r="F73" s="87"/>
      <c r="G73" s="87"/>
      <c r="H73" s="238"/>
      <c r="I73" s="87"/>
      <c r="J73" s="239"/>
      <c r="K73" s="335"/>
      <c r="L73" s="341"/>
      <c r="M73" s="336"/>
      <c r="N73" s="336"/>
      <c r="O73" s="336"/>
      <c r="P73" s="336"/>
      <c r="Q73" s="336"/>
      <c r="R73" s="337"/>
      <c r="S73" s="355"/>
      <c r="T73" s="356"/>
      <c r="U73" s="357"/>
      <c r="V73" s="358"/>
      <c r="W73" s="371"/>
      <c r="X73" s="372"/>
      <c r="Y73" s="373"/>
      <c r="Z73" s="372"/>
      <c r="AA73" s="372"/>
      <c r="AB73" s="373"/>
      <c r="AC73" s="372"/>
      <c r="AD73" s="372"/>
      <c r="AE73" s="374"/>
      <c r="AF73" s="372"/>
      <c r="AG73" s="372"/>
      <c r="AH73" s="374"/>
      <c r="AI73" s="376"/>
      <c r="AJ73" s="358"/>
      <c r="AK73" s="377"/>
      <c r="AL73" s="358"/>
      <c r="AM73" s="385"/>
      <c r="AN73" s="386"/>
      <c r="AO73" s="385"/>
      <c r="AP73" s="387"/>
      <c r="AQ73" s="385"/>
      <c r="AR73" s="388"/>
      <c r="AS73" s="394"/>
      <c r="AT73" s="395"/>
      <c r="AU73" s="385"/>
      <c r="AV73" s="388"/>
      <c r="AW73" s="385"/>
      <c r="AX73" s="398"/>
    </row>
    <row r="74" spans="1:50">
      <c r="B74" s="289" t="s">
        <v>179</v>
      </c>
      <c r="C74" s="289" t="s">
        <v>179</v>
      </c>
      <c r="D74" s="289" t="s">
        <v>179</v>
      </c>
      <c r="E74" s="159"/>
      <c r="J74" s="537" t="s">
        <v>179</v>
      </c>
      <c r="Q74" s="62"/>
    </row>
    <row r="75" spans="1:50">
      <c r="B75" s="291" t="s">
        <v>267</v>
      </c>
      <c r="C75" s="291" t="s">
        <v>268</v>
      </c>
      <c r="D75" s="292">
        <v>33230</v>
      </c>
      <c r="J75" s="538" t="s">
        <v>308</v>
      </c>
    </row>
    <row r="77" spans="1:50">
      <c r="J77" s="539" t="s">
        <v>309</v>
      </c>
    </row>
    <row r="78" spans="1:50">
      <c r="J78" s="539" t="s">
        <v>310</v>
      </c>
    </row>
    <row r="79" spans="1:50">
      <c r="J79" s="539" t="s">
        <v>311</v>
      </c>
    </row>
    <row r="80" spans="1:50">
      <c r="J80" s="539" t="s">
        <v>312</v>
      </c>
    </row>
    <row r="81" spans="10:10">
      <c r="J81" s="539" t="s">
        <v>313</v>
      </c>
    </row>
    <row r="82" spans="10:10">
      <c r="J82" s="539" t="s">
        <v>314</v>
      </c>
    </row>
    <row r="83" spans="10:10">
      <c r="J83" s="539" t="s">
        <v>315</v>
      </c>
    </row>
    <row r="84" spans="10:10">
      <c r="J84" s="539" t="s">
        <v>316</v>
      </c>
    </row>
  </sheetData>
  <mergeCells count="46">
    <mergeCell ref="AM10:AN10"/>
    <mergeCell ref="AM11:AN11"/>
    <mergeCell ref="AU9:AX10"/>
    <mergeCell ref="AU11:AV11"/>
    <mergeCell ref="AW11:AX11"/>
    <mergeCell ref="AS9:AT10"/>
    <mergeCell ref="AO10:AP10"/>
    <mergeCell ref="AQ10:AR10"/>
    <mergeCell ref="AQ11:AR11"/>
    <mergeCell ref="AM9:AR9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Q11:R11"/>
    <mergeCell ref="J9:J13"/>
    <mergeCell ref="U9:V10"/>
    <mergeCell ref="S11:T11"/>
    <mergeCell ref="S9:T10"/>
    <mergeCell ref="AK10:AL10"/>
    <mergeCell ref="W9:AL9"/>
    <mergeCell ref="A1:F1"/>
    <mergeCell ref="AF11:AH11"/>
    <mergeCell ref="AI11:AJ11"/>
    <mergeCell ref="W10:AJ10"/>
    <mergeCell ref="AK11:AL11"/>
    <mergeCell ref="AC11:AE11"/>
    <mergeCell ref="Z11:AB11"/>
    <mergeCell ref="W11:Y11"/>
    <mergeCell ref="F9:F13"/>
    <mergeCell ref="G9:G13"/>
    <mergeCell ref="H9:H13"/>
    <mergeCell ref="K9:R10"/>
    <mergeCell ref="I9:I13"/>
    <mergeCell ref="U11:V11"/>
  </mergeCells>
  <phoneticPr fontId="27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U46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39" t="s">
        <v>155</v>
      </c>
      <c r="B1" s="740"/>
      <c r="C1" s="740"/>
      <c r="D1" s="740"/>
      <c r="E1" s="740"/>
      <c r="F1" s="740"/>
      <c r="G1" s="740"/>
      <c r="H1" s="740"/>
      <c r="I1" s="740"/>
      <c r="J1" s="740"/>
      <c r="K1" s="740"/>
      <c r="L1" s="740"/>
      <c r="M1" s="740"/>
      <c r="N1" s="740"/>
      <c r="O1" s="740"/>
      <c r="P1" s="740"/>
      <c r="Q1" s="740"/>
      <c r="R1" s="740"/>
      <c r="S1" s="740"/>
      <c r="T1" s="740"/>
      <c r="U1" s="740"/>
    </row>
    <row r="2" spans="1:21">
      <c r="A2" s="180" t="s">
        <v>23</v>
      </c>
      <c r="B2" s="181">
        <v>100</v>
      </c>
      <c r="C2" s="182">
        <v>99</v>
      </c>
      <c r="D2" s="182">
        <v>98</v>
      </c>
      <c r="E2" s="182">
        <v>97</v>
      </c>
      <c r="F2" s="182">
        <v>96</v>
      </c>
      <c r="G2" s="182">
        <v>95</v>
      </c>
      <c r="H2" s="182">
        <v>94</v>
      </c>
      <c r="I2" s="182">
        <v>93</v>
      </c>
      <c r="J2" s="182">
        <v>92</v>
      </c>
      <c r="K2" s="182">
        <v>91</v>
      </c>
      <c r="L2" s="182">
        <v>90</v>
      </c>
      <c r="M2" s="182">
        <v>89</v>
      </c>
      <c r="N2" s="182">
        <v>88</v>
      </c>
      <c r="O2" s="182">
        <v>87</v>
      </c>
      <c r="P2" s="182">
        <v>86</v>
      </c>
      <c r="Q2" s="182">
        <v>85</v>
      </c>
      <c r="R2" s="182">
        <v>84</v>
      </c>
      <c r="S2" s="182">
        <v>83</v>
      </c>
      <c r="T2" s="182">
        <v>82</v>
      </c>
      <c r="U2" s="183">
        <v>81</v>
      </c>
    </row>
    <row r="3" spans="1:21">
      <c r="A3" s="36" t="s">
        <v>19</v>
      </c>
      <c r="B3" s="37">
        <v>2.6</v>
      </c>
      <c r="C3" s="38">
        <v>2.61</v>
      </c>
      <c r="D3" s="38">
        <v>2.62</v>
      </c>
      <c r="E3" s="38">
        <v>2.63</v>
      </c>
      <c r="F3" s="38">
        <v>2.64</v>
      </c>
      <c r="G3" s="38">
        <v>2.65</v>
      </c>
      <c r="H3" s="38">
        <v>2.66</v>
      </c>
      <c r="I3" s="38">
        <v>2.67</v>
      </c>
      <c r="J3" s="38">
        <v>2.68</v>
      </c>
      <c r="K3" s="38">
        <v>2.69</v>
      </c>
      <c r="L3" s="38">
        <v>2.7</v>
      </c>
      <c r="M3" s="38">
        <v>2.71</v>
      </c>
      <c r="N3" s="38">
        <v>2.72</v>
      </c>
      <c r="O3" s="38">
        <v>2.73</v>
      </c>
      <c r="P3" s="38">
        <v>2.74</v>
      </c>
      <c r="Q3" s="38">
        <v>2.75</v>
      </c>
      <c r="R3" s="38">
        <v>2.76</v>
      </c>
      <c r="S3" s="38">
        <v>2.77</v>
      </c>
      <c r="T3" s="38">
        <v>2.78</v>
      </c>
      <c r="U3" s="39">
        <v>2.79</v>
      </c>
    </row>
    <row r="4" spans="1:21">
      <c r="A4" s="36" t="s">
        <v>20</v>
      </c>
      <c r="B4" s="37">
        <v>4.2</v>
      </c>
      <c r="C4" s="38">
        <v>4.21</v>
      </c>
      <c r="D4" s="38">
        <v>4.22</v>
      </c>
      <c r="E4" s="38">
        <v>4.2300000000000004</v>
      </c>
      <c r="F4" s="38">
        <v>4.24</v>
      </c>
      <c r="G4" s="38">
        <v>4.25</v>
      </c>
      <c r="H4" s="38">
        <v>4.26</v>
      </c>
      <c r="I4" s="38">
        <v>4.2699999999999996</v>
      </c>
      <c r="J4" s="38">
        <v>4.28</v>
      </c>
      <c r="K4" s="38">
        <v>4.29</v>
      </c>
      <c r="L4" s="38">
        <v>4.3</v>
      </c>
      <c r="M4" s="38">
        <v>4.3099999999999996</v>
      </c>
      <c r="N4" s="38">
        <v>4.32</v>
      </c>
      <c r="O4" s="38">
        <v>4.33</v>
      </c>
      <c r="P4" s="38">
        <v>4.34</v>
      </c>
      <c r="Q4" s="38">
        <v>4.3499999999999996</v>
      </c>
      <c r="R4" s="38">
        <v>4.3600000000000003</v>
      </c>
      <c r="S4" s="38">
        <v>4.37</v>
      </c>
      <c r="T4" s="38">
        <v>4.38</v>
      </c>
      <c r="U4" s="39">
        <v>4.3899999999999997</v>
      </c>
    </row>
    <row r="5" spans="1:21">
      <c r="A5" s="36" t="s">
        <v>24</v>
      </c>
      <c r="B5" s="40">
        <v>110</v>
      </c>
      <c r="C5" s="40">
        <v>109</v>
      </c>
      <c r="D5" s="40">
        <v>108</v>
      </c>
      <c r="E5" s="40">
        <v>107</v>
      </c>
      <c r="F5" s="40">
        <v>106</v>
      </c>
      <c r="G5" s="40">
        <v>105</v>
      </c>
      <c r="H5" s="40">
        <v>104</v>
      </c>
      <c r="I5" s="40">
        <v>103</v>
      </c>
      <c r="J5" s="40">
        <v>102</v>
      </c>
      <c r="K5" s="40">
        <v>101</v>
      </c>
      <c r="L5" s="40">
        <v>100</v>
      </c>
      <c r="M5" s="40">
        <v>99</v>
      </c>
      <c r="N5" s="40">
        <v>98</v>
      </c>
      <c r="O5" s="40">
        <v>97</v>
      </c>
      <c r="P5" s="40">
        <v>96</v>
      </c>
      <c r="Q5" s="40">
        <v>95</v>
      </c>
      <c r="R5" s="40">
        <v>94</v>
      </c>
      <c r="S5" s="40">
        <v>93</v>
      </c>
      <c r="T5" s="40">
        <v>92</v>
      </c>
      <c r="U5" s="44">
        <v>91</v>
      </c>
    </row>
    <row r="6" spans="1:21">
      <c r="A6" s="36" t="s">
        <v>54</v>
      </c>
      <c r="B6" s="37">
        <v>16</v>
      </c>
      <c r="C6" s="38">
        <v>15.9</v>
      </c>
      <c r="D6" s="38">
        <v>15.8</v>
      </c>
      <c r="E6" s="38">
        <v>15.7</v>
      </c>
      <c r="F6" s="38">
        <v>15.6</v>
      </c>
      <c r="G6" s="38">
        <v>15.5</v>
      </c>
      <c r="H6" s="38">
        <v>15.4</v>
      </c>
      <c r="I6" s="38">
        <v>15.3</v>
      </c>
      <c r="J6" s="38">
        <v>15.2</v>
      </c>
      <c r="K6" s="38">
        <v>15.1</v>
      </c>
      <c r="L6" s="38">
        <v>15</v>
      </c>
      <c r="M6" s="38">
        <v>14.9</v>
      </c>
      <c r="N6" s="38">
        <v>14.8</v>
      </c>
      <c r="O6" s="38">
        <v>14.7</v>
      </c>
      <c r="P6" s="38">
        <v>14.6</v>
      </c>
      <c r="Q6" s="38">
        <v>14.5</v>
      </c>
      <c r="R6" s="38">
        <v>14.4</v>
      </c>
      <c r="S6" s="38">
        <v>14.3</v>
      </c>
      <c r="T6" s="38">
        <v>14.2</v>
      </c>
      <c r="U6" s="39">
        <v>14.1</v>
      </c>
    </row>
    <row r="7" spans="1:21">
      <c r="A7" s="36" t="s">
        <v>25</v>
      </c>
      <c r="B7" s="37">
        <v>11</v>
      </c>
      <c r="C7" s="38">
        <v>10.9</v>
      </c>
      <c r="D7" s="38">
        <v>10.8</v>
      </c>
      <c r="E7" s="38">
        <v>10.700000000000001</v>
      </c>
      <c r="F7" s="38">
        <v>10.600000000000001</v>
      </c>
      <c r="G7" s="38">
        <v>10.500000000000002</v>
      </c>
      <c r="H7" s="38">
        <v>10.400000000000002</v>
      </c>
      <c r="I7" s="38">
        <v>10.300000000000002</v>
      </c>
      <c r="J7" s="38">
        <v>10.200000000000003</v>
      </c>
      <c r="K7" s="38">
        <v>10.100000000000003</v>
      </c>
      <c r="L7" s="38">
        <v>10.000000000000004</v>
      </c>
      <c r="M7" s="38">
        <v>9.9000000000000039</v>
      </c>
      <c r="N7" s="38">
        <v>9.8000000000000043</v>
      </c>
      <c r="O7" s="38">
        <v>9.7000000000000046</v>
      </c>
      <c r="P7" s="38">
        <v>9.600000000000005</v>
      </c>
      <c r="Q7" s="38">
        <v>9.5000000000000053</v>
      </c>
      <c r="R7" s="38">
        <v>9.4000000000000057</v>
      </c>
      <c r="S7" s="38">
        <v>9.300000000000006</v>
      </c>
      <c r="T7" s="38">
        <v>9.2000000000000064</v>
      </c>
      <c r="U7" s="39">
        <v>9.1000000000000068</v>
      </c>
    </row>
    <row r="8" spans="1:21">
      <c r="A8" s="36" t="s">
        <v>157</v>
      </c>
      <c r="B8" s="43">
        <v>60</v>
      </c>
      <c r="C8" s="43">
        <v>59</v>
      </c>
      <c r="D8" s="43">
        <v>58</v>
      </c>
      <c r="E8" s="43">
        <v>57</v>
      </c>
      <c r="F8" s="43">
        <v>56</v>
      </c>
      <c r="G8" s="43">
        <v>55</v>
      </c>
      <c r="H8" s="43">
        <v>54</v>
      </c>
      <c r="I8" s="43">
        <v>53</v>
      </c>
      <c r="J8" s="43">
        <v>52</v>
      </c>
      <c r="K8" s="43">
        <v>51</v>
      </c>
      <c r="L8" s="43">
        <v>50</v>
      </c>
      <c r="M8" s="43">
        <v>40</v>
      </c>
      <c r="N8" s="43">
        <v>48</v>
      </c>
      <c r="O8" s="43">
        <v>47</v>
      </c>
      <c r="P8" s="43">
        <v>46</v>
      </c>
      <c r="Q8" s="43">
        <v>45</v>
      </c>
      <c r="R8" s="43">
        <v>44</v>
      </c>
      <c r="S8" s="43">
        <v>43</v>
      </c>
      <c r="T8" s="43">
        <v>42</v>
      </c>
      <c r="U8" s="42">
        <v>41</v>
      </c>
    </row>
    <row r="9" spans="1:21">
      <c r="A9" s="36" t="s">
        <v>158</v>
      </c>
      <c r="B9" s="43">
        <v>1000</v>
      </c>
      <c r="C9" s="43">
        <v>990</v>
      </c>
      <c r="D9" s="43">
        <v>980</v>
      </c>
      <c r="E9" s="43">
        <v>970</v>
      </c>
      <c r="F9" s="43">
        <v>960</v>
      </c>
      <c r="G9" s="43">
        <v>950</v>
      </c>
      <c r="H9" s="43">
        <v>940</v>
      </c>
      <c r="I9" s="43">
        <v>930</v>
      </c>
      <c r="J9" s="43">
        <v>920</v>
      </c>
      <c r="K9" s="43">
        <v>910</v>
      </c>
      <c r="L9" s="43">
        <v>900</v>
      </c>
      <c r="M9" s="43">
        <v>890</v>
      </c>
      <c r="N9" s="43">
        <v>880</v>
      </c>
      <c r="O9" s="43">
        <v>870</v>
      </c>
      <c r="P9" s="43">
        <v>860</v>
      </c>
      <c r="Q9" s="43">
        <v>850</v>
      </c>
      <c r="R9" s="43">
        <v>840</v>
      </c>
      <c r="S9" s="43">
        <v>830</v>
      </c>
      <c r="T9" s="43">
        <v>820</v>
      </c>
      <c r="U9" s="42">
        <v>810</v>
      </c>
    </row>
    <row r="10" spans="1:21">
      <c r="A10" s="36" t="s">
        <v>159</v>
      </c>
      <c r="B10" s="43">
        <v>120</v>
      </c>
      <c r="C10" s="43">
        <v>119</v>
      </c>
      <c r="D10" s="43">
        <v>118</v>
      </c>
      <c r="E10" s="43">
        <v>117</v>
      </c>
      <c r="F10" s="43">
        <v>116</v>
      </c>
      <c r="G10" s="43">
        <v>115</v>
      </c>
      <c r="H10" s="43">
        <v>114</v>
      </c>
      <c r="I10" s="43">
        <v>113</v>
      </c>
      <c r="J10" s="43">
        <v>112</v>
      </c>
      <c r="K10" s="43">
        <v>111</v>
      </c>
      <c r="L10" s="43">
        <v>110</v>
      </c>
      <c r="M10" s="43">
        <v>109</v>
      </c>
      <c r="N10" s="43">
        <v>108</v>
      </c>
      <c r="O10" s="43">
        <v>107</v>
      </c>
      <c r="P10" s="43">
        <v>106</v>
      </c>
      <c r="Q10" s="43">
        <v>105</v>
      </c>
      <c r="R10" s="43">
        <v>104</v>
      </c>
      <c r="S10" s="43">
        <v>103</v>
      </c>
      <c r="T10" s="43">
        <v>102</v>
      </c>
      <c r="U10" s="42">
        <v>101</v>
      </c>
    </row>
    <row r="11" spans="1:21">
      <c r="A11" s="180" t="s">
        <v>23</v>
      </c>
      <c r="B11" s="181">
        <v>80</v>
      </c>
      <c r="C11" s="182">
        <v>79</v>
      </c>
      <c r="D11" s="182">
        <v>78</v>
      </c>
      <c r="E11" s="182">
        <v>77</v>
      </c>
      <c r="F11" s="182">
        <v>76</v>
      </c>
      <c r="G11" s="182">
        <v>75</v>
      </c>
      <c r="H11" s="182">
        <v>74</v>
      </c>
      <c r="I11" s="182">
        <v>73</v>
      </c>
      <c r="J11" s="182">
        <v>72</v>
      </c>
      <c r="K11" s="182">
        <v>71</v>
      </c>
      <c r="L11" s="182">
        <v>70</v>
      </c>
      <c r="M11" s="182">
        <v>69</v>
      </c>
      <c r="N11" s="182">
        <v>68</v>
      </c>
      <c r="O11" s="182">
        <v>67</v>
      </c>
      <c r="P11" s="182">
        <v>66</v>
      </c>
      <c r="Q11" s="182">
        <v>65</v>
      </c>
      <c r="R11" s="182">
        <v>64</v>
      </c>
      <c r="S11" s="182">
        <v>63</v>
      </c>
      <c r="T11" s="182">
        <v>62</v>
      </c>
      <c r="U11" s="183">
        <v>61</v>
      </c>
    </row>
    <row r="12" spans="1:21">
      <c r="A12" s="36" t="s">
        <v>19</v>
      </c>
      <c r="B12" s="37">
        <v>2.8</v>
      </c>
      <c r="C12" s="38">
        <v>2.81</v>
      </c>
      <c r="D12" s="38">
        <v>2.82</v>
      </c>
      <c r="E12" s="38">
        <v>2.83</v>
      </c>
      <c r="F12" s="38">
        <v>2.84</v>
      </c>
      <c r="G12" s="38">
        <v>2.85</v>
      </c>
      <c r="H12" s="38">
        <v>2.86</v>
      </c>
      <c r="I12" s="38">
        <v>2.87</v>
      </c>
      <c r="J12" s="38">
        <v>2.88</v>
      </c>
      <c r="K12" s="38">
        <v>2.89</v>
      </c>
      <c r="L12" s="38">
        <v>2.9</v>
      </c>
      <c r="M12" s="38">
        <v>2.91</v>
      </c>
      <c r="N12" s="38">
        <v>2.92</v>
      </c>
      <c r="O12" s="38">
        <v>2.93</v>
      </c>
      <c r="P12" s="38">
        <v>2.94</v>
      </c>
      <c r="Q12" s="38">
        <v>2.95</v>
      </c>
      <c r="R12" s="38">
        <v>2.96</v>
      </c>
      <c r="S12" s="38">
        <v>2.97</v>
      </c>
      <c r="T12" s="38">
        <v>2.98</v>
      </c>
      <c r="U12" s="39">
        <v>2.99</v>
      </c>
    </row>
    <row r="13" spans="1:21">
      <c r="A13" s="36" t="s">
        <v>20</v>
      </c>
      <c r="B13" s="37">
        <v>4.4000000000000004</v>
      </c>
      <c r="C13" s="38">
        <v>4.41</v>
      </c>
      <c r="D13" s="38">
        <v>4.42</v>
      </c>
      <c r="E13" s="38">
        <v>4.43</v>
      </c>
      <c r="F13" s="38">
        <v>4.4400000000000004</v>
      </c>
      <c r="G13" s="38">
        <v>4.45</v>
      </c>
      <c r="H13" s="38">
        <v>4.46</v>
      </c>
      <c r="I13" s="38">
        <v>4.47</v>
      </c>
      <c r="J13" s="38">
        <v>4.4800000000000004</v>
      </c>
      <c r="K13" s="38">
        <v>4.49</v>
      </c>
      <c r="L13" s="38">
        <v>4.5</v>
      </c>
      <c r="M13" s="38">
        <v>4.51</v>
      </c>
      <c r="N13" s="38">
        <v>4.5199999999999996</v>
      </c>
      <c r="O13" s="38">
        <v>4.53</v>
      </c>
      <c r="P13" s="38">
        <v>4.54</v>
      </c>
      <c r="Q13" s="38">
        <v>4.55</v>
      </c>
      <c r="R13" s="38">
        <v>4.5599999999999996</v>
      </c>
      <c r="S13" s="38">
        <v>4.57</v>
      </c>
      <c r="T13" s="38">
        <v>4.58</v>
      </c>
      <c r="U13" s="39">
        <v>4.59</v>
      </c>
    </row>
    <row r="14" spans="1:21">
      <c r="A14" s="36" t="s">
        <v>24</v>
      </c>
      <c r="B14" s="184">
        <v>90</v>
      </c>
      <c r="C14" s="184">
        <v>89</v>
      </c>
      <c r="D14" s="184">
        <v>88</v>
      </c>
      <c r="E14" s="184">
        <v>87</v>
      </c>
      <c r="F14" s="184">
        <v>86</v>
      </c>
      <c r="G14" s="184">
        <v>85</v>
      </c>
      <c r="H14" s="184">
        <v>84</v>
      </c>
      <c r="I14" s="184">
        <v>83</v>
      </c>
      <c r="J14" s="184">
        <v>82</v>
      </c>
      <c r="K14" s="184">
        <v>81</v>
      </c>
      <c r="L14" s="184">
        <v>80</v>
      </c>
      <c r="M14" s="184">
        <v>79</v>
      </c>
      <c r="N14" s="184">
        <v>78</v>
      </c>
      <c r="O14" s="184">
        <v>77</v>
      </c>
      <c r="P14" s="184">
        <v>76</v>
      </c>
      <c r="Q14" s="184">
        <v>75</v>
      </c>
      <c r="R14" s="184">
        <v>74</v>
      </c>
      <c r="S14" s="184">
        <v>73</v>
      </c>
      <c r="T14" s="184">
        <v>72</v>
      </c>
      <c r="U14" s="185">
        <v>71</v>
      </c>
    </row>
    <row r="15" spans="1:21">
      <c r="A15" s="36" t="s">
        <v>54</v>
      </c>
      <c r="B15" s="37">
        <v>14</v>
      </c>
      <c r="C15" s="38">
        <v>13.9</v>
      </c>
      <c r="D15" s="38">
        <v>13.8</v>
      </c>
      <c r="E15" s="38">
        <v>13.7</v>
      </c>
      <c r="F15" s="38">
        <v>13.6</v>
      </c>
      <c r="G15" s="38">
        <v>13.5</v>
      </c>
      <c r="H15" s="38">
        <v>13.4</v>
      </c>
      <c r="I15" s="38">
        <v>13.3</v>
      </c>
      <c r="J15" s="38">
        <v>13.2</v>
      </c>
      <c r="K15" s="38">
        <v>13.1</v>
      </c>
      <c r="L15" s="38">
        <v>13</v>
      </c>
      <c r="M15" s="38">
        <v>12.9</v>
      </c>
      <c r="N15" s="38">
        <v>12.8</v>
      </c>
      <c r="O15" s="38">
        <v>12.7</v>
      </c>
      <c r="P15" s="38">
        <v>12.6</v>
      </c>
      <c r="Q15" s="38">
        <v>12.5</v>
      </c>
      <c r="R15" s="38">
        <v>12.4</v>
      </c>
      <c r="S15" s="38">
        <v>12.3</v>
      </c>
      <c r="T15" s="38">
        <v>12.2</v>
      </c>
      <c r="U15" s="39">
        <v>12.1</v>
      </c>
    </row>
    <row r="16" spans="1:21">
      <c r="A16" s="36" t="s">
        <v>25</v>
      </c>
      <c r="B16" s="37">
        <v>9</v>
      </c>
      <c r="C16" s="38">
        <v>8.9</v>
      </c>
      <c r="D16" s="38">
        <v>8.8000000000000007</v>
      </c>
      <c r="E16" s="38">
        <v>8.7000000000000011</v>
      </c>
      <c r="F16" s="38">
        <v>8.6000000000000014</v>
      </c>
      <c r="G16" s="38">
        <v>8.5000000000000018</v>
      </c>
      <c r="H16" s="38">
        <v>8.4000000000000021</v>
      </c>
      <c r="I16" s="38">
        <v>8.3000000000000025</v>
      </c>
      <c r="J16" s="38">
        <v>8.2000000000000028</v>
      </c>
      <c r="K16" s="38">
        <v>8.1000000000000032</v>
      </c>
      <c r="L16" s="38">
        <v>8.0000000000000036</v>
      </c>
      <c r="M16" s="38">
        <v>7.9000000000000039</v>
      </c>
      <c r="N16" s="38">
        <v>7.8000000000000043</v>
      </c>
      <c r="O16" s="38">
        <v>7.7000000000000046</v>
      </c>
      <c r="P16" s="38">
        <v>7.600000000000005</v>
      </c>
      <c r="Q16" s="38">
        <v>7.5000000000000053</v>
      </c>
      <c r="R16" s="38">
        <v>7.4000000000000057</v>
      </c>
      <c r="S16" s="38">
        <v>7.300000000000006</v>
      </c>
      <c r="T16" s="38">
        <v>7.2000000000000064</v>
      </c>
      <c r="U16" s="39">
        <v>7.1000000000000068</v>
      </c>
    </row>
    <row r="17" spans="1:21">
      <c r="A17" s="36" t="s">
        <v>157</v>
      </c>
      <c r="B17" s="43">
        <v>40</v>
      </c>
      <c r="C17" s="41" t="s">
        <v>160</v>
      </c>
      <c r="D17" s="41">
        <v>39</v>
      </c>
      <c r="E17" s="41" t="s">
        <v>160</v>
      </c>
      <c r="F17" s="41">
        <v>38</v>
      </c>
      <c r="G17" s="41" t="s">
        <v>160</v>
      </c>
      <c r="H17" s="41">
        <v>37</v>
      </c>
      <c r="I17" s="41" t="s">
        <v>160</v>
      </c>
      <c r="J17" s="41">
        <v>36</v>
      </c>
      <c r="K17" s="41" t="s">
        <v>160</v>
      </c>
      <c r="L17" s="41">
        <v>35</v>
      </c>
      <c r="M17" s="41" t="s">
        <v>160</v>
      </c>
      <c r="N17" s="41">
        <v>34</v>
      </c>
      <c r="O17" s="41" t="s">
        <v>160</v>
      </c>
      <c r="P17" s="41">
        <v>33</v>
      </c>
      <c r="Q17" s="41" t="s">
        <v>160</v>
      </c>
      <c r="R17" s="41">
        <v>32</v>
      </c>
      <c r="S17" s="41" t="s">
        <v>160</v>
      </c>
      <c r="T17" s="41">
        <v>31</v>
      </c>
      <c r="U17" s="42" t="s">
        <v>160</v>
      </c>
    </row>
    <row r="18" spans="1:21">
      <c r="A18" s="36" t="s">
        <v>158</v>
      </c>
      <c r="B18" s="43">
        <v>800</v>
      </c>
      <c r="C18" s="43">
        <v>790</v>
      </c>
      <c r="D18" s="43">
        <v>780</v>
      </c>
      <c r="E18" s="43">
        <v>770</v>
      </c>
      <c r="F18" s="43">
        <v>760</v>
      </c>
      <c r="G18" s="43">
        <v>750</v>
      </c>
      <c r="H18" s="43">
        <v>740</v>
      </c>
      <c r="I18" s="43">
        <v>730</v>
      </c>
      <c r="J18" s="43">
        <v>720</v>
      </c>
      <c r="K18" s="43">
        <v>710</v>
      </c>
      <c r="L18" s="43">
        <v>700</v>
      </c>
      <c r="M18" s="43">
        <v>690</v>
      </c>
      <c r="N18" s="43">
        <v>680</v>
      </c>
      <c r="O18" s="43">
        <v>670</v>
      </c>
      <c r="P18" s="43">
        <v>660</v>
      </c>
      <c r="Q18" s="43">
        <v>650</v>
      </c>
      <c r="R18" s="43">
        <v>640</v>
      </c>
      <c r="S18" s="43">
        <v>630</v>
      </c>
      <c r="T18" s="43">
        <v>620</v>
      </c>
      <c r="U18" s="42">
        <v>610</v>
      </c>
    </row>
    <row r="19" spans="1:21">
      <c r="A19" s="36" t="s">
        <v>159</v>
      </c>
      <c r="B19" s="43">
        <v>100</v>
      </c>
      <c r="C19" s="43">
        <v>99</v>
      </c>
      <c r="D19" s="43">
        <v>98</v>
      </c>
      <c r="E19" s="43">
        <v>97</v>
      </c>
      <c r="F19" s="43">
        <v>96</v>
      </c>
      <c r="G19" s="43">
        <v>95</v>
      </c>
      <c r="H19" s="43">
        <v>94</v>
      </c>
      <c r="I19" s="43">
        <v>93</v>
      </c>
      <c r="J19" s="43">
        <v>92</v>
      </c>
      <c r="K19" s="43">
        <v>91</v>
      </c>
      <c r="L19" s="43">
        <v>90</v>
      </c>
      <c r="M19" s="43">
        <v>89</v>
      </c>
      <c r="N19" s="43">
        <v>88</v>
      </c>
      <c r="O19" s="43">
        <v>87</v>
      </c>
      <c r="P19" s="43">
        <v>86</v>
      </c>
      <c r="Q19" s="43">
        <v>85</v>
      </c>
      <c r="R19" s="43">
        <v>84</v>
      </c>
      <c r="S19" s="43">
        <v>83</v>
      </c>
      <c r="T19" s="43">
        <v>82</v>
      </c>
      <c r="U19" s="42">
        <v>81</v>
      </c>
    </row>
    <row r="20" spans="1:21">
      <c r="A20" s="180" t="s">
        <v>23</v>
      </c>
      <c r="B20" s="181">
        <v>60</v>
      </c>
      <c r="C20" s="182">
        <v>59</v>
      </c>
      <c r="D20" s="182">
        <v>58</v>
      </c>
      <c r="E20" s="182">
        <v>57</v>
      </c>
      <c r="F20" s="182">
        <v>56</v>
      </c>
      <c r="G20" s="182">
        <v>55</v>
      </c>
      <c r="H20" s="182">
        <v>54</v>
      </c>
      <c r="I20" s="182">
        <v>53</v>
      </c>
      <c r="J20" s="182">
        <v>52</v>
      </c>
      <c r="K20" s="182">
        <v>51</v>
      </c>
      <c r="L20" s="182">
        <v>50</v>
      </c>
      <c r="M20" s="182">
        <v>49</v>
      </c>
      <c r="N20" s="182">
        <v>48</v>
      </c>
      <c r="O20" s="182">
        <v>47</v>
      </c>
      <c r="P20" s="182">
        <v>46</v>
      </c>
      <c r="Q20" s="182">
        <v>45</v>
      </c>
      <c r="R20" s="182">
        <v>44</v>
      </c>
      <c r="S20" s="182">
        <v>43</v>
      </c>
      <c r="T20" s="182">
        <v>42</v>
      </c>
      <c r="U20" s="183">
        <v>41</v>
      </c>
    </row>
    <row r="21" spans="1:21">
      <c r="A21" s="36" t="s">
        <v>19</v>
      </c>
      <c r="B21" s="37">
        <v>3</v>
      </c>
      <c r="C21" s="38">
        <v>3.01</v>
      </c>
      <c r="D21" s="38">
        <v>3.02</v>
      </c>
      <c r="E21" s="38">
        <v>3.03</v>
      </c>
      <c r="F21" s="38">
        <v>3.04</v>
      </c>
      <c r="G21" s="38">
        <v>3.05</v>
      </c>
      <c r="H21" s="38">
        <v>3.06</v>
      </c>
      <c r="I21" s="38">
        <v>3.07</v>
      </c>
      <c r="J21" s="38">
        <v>3.08</v>
      </c>
      <c r="K21" s="38">
        <v>3.09</v>
      </c>
      <c r="L21" s="38">
        <v>3.1</v>
      </c>
      <c r="M21" s="38">
        <v>3.11</v>
      </c>
      <c r="N21" s="38">
        <v>3.12</v>
      </c>
      <c r="O21" s="38">
        <v>3.13</v>
      </c>
      <c r="P21" s="38">
        <v>3.14</v>
      </c>
      <c r="Q21" s="38">
        <v>3.15</v>
      </c>
      <c r="R21" s="38">
        <v>3.16</v>
      </c>
      <c r="S21" s="38">
        <v>3.17</v>
      </c>
      <c r="T21" s="38">
        <v>3.18</v>
      </c>
      <c r="U21" s="39">
        <v>3.19</v>
      </c>
    </row>
    <row r="22" spans="1:21">
      <c r="A22" s="36" t="s">
        <v>20</v>
      </c>
      <c r="B22" s="37">
        <v>4.5999999999999996</v>
      </c>
      <c r="C22" s="38">
        <v>4.6100000000000003</v>
      </c>
      <c r="D22" s="38">
        <v>4.62</v>
      </c>
      <c r="E22" s="38">
        <v>4.63</v>
      </c>
      <c r="F22" s="38">
        <v>4.6399999999999997</v>
      </c>
      <c r="G22" s="38">
        <v>4.6500000000000004</v>
      </c>
      <c r="H22" s="38">
        <v>4.66</v>
      </c>
      <c r="I22" s="38">
        <v>4.67</v>
      </c>
      <c r="J22" s="38">
        <v>4.68</v>
      </c>
      <c r="K22" s="38">
        <v>4.6900000000000004</v>
      </c>
      <c r="L22" s="38">
        <v>4.7</v>
      </c>
      <c r="M22" s="38">
        <v>4.71</v>
      </c>
      <c r="N22" s="38">
        <v>4.72</v>
      </c>
      <c r="O22" s="38">
        <v>4.7300000000000004</v>
      </c>
      <c r="P22" s="38">
        <v>4.74</v>
      </c>
      <c r="Q22" s="38">
        <v>4.75</v>
      </c>
      <c r="R22" s="38">
        <v>4.76</v>
      </c>
      <c r="S22" s="38">
        <v>4.7699999999999996</v>
      </c>
      <c r="T22" s="38">
        <v>4.78</v>
      </c>
      <c r="U22" s="39">
        <v>4.79</v>
      </c>
    </row>
    <row r="23" spans="1:21">
      <c r="A23" s="36" t="s">
        <v>24</v>
      </c>
      <c r="B23" s="184">
        <v>70</v>
      </c>
      <c r="C23" s="184">
        <v>69</v>
      </c>
      <c r="D23" s="184">
        <v>68</v>
      </c>
      <c r="E23" s="184">
        <v>67</v>
      </c>
      <c r="F23" s="184">
        <v>66</v>
      </c>
      <c r="G23" s="184">
        <v>65</v>
      </c>
      <c r="H23" s="184">
        <v>64</v>
      </c>
      <c r="I23" s="184">
        <v>63</v>
      </c>
      <c r="J23" s="184">
        <v>62</v>
      </c>
      <c r="K23" s="184">
        <v>61</v>
      </c>
      <c r="L23" s="184">
        <v>60</v>
      </c>
      <c r="M23" s="184">
        <v>59</v>
      </c>
      <c r="N23" s="184">
        <v>58</v>
      </c>
      <c r="O23" s="184">
        <v>57</v>
      </c>
      <c r="P23" s="184">
        <v>56</v>
      </c>
      <c r="Q23" s="184">
        <v>55</v>
      </c>
      <c r="R23" s="184">
        <v>54</v>
      </c>
      <c r="S23" s="184">
        <v>53</v>
      </c>
      <c r="T23" s="184">
        <v>52</v>
      </c>
      <c r="U23" s="185">
        <v>51</v>
      </c>
    </row>
    <row r="24" spans="1:21">
      <c r="A24" s="36" t="s">
        <v>54</v>
      </c>
      <c r="B24" s="37">
        <v>12</v>
      </c>
      <c r="C24" s="38">
        <v>11.9</v>
      </c>
      <c r="D24" s="38">
        <v>11.8</v>
      </c>
      <c r="E24" s="38">
        <v>11.7</v>
      </c>
      <c r="F24" s="38">
        <v>11.6</v>
      </c>
      <c r="G24" s="38">
        <v>11.5</v>
      </c>
      <c r="H24" s="38">
        <v>11.4</v>
      </c>
      <c r="I24" s="38">
        <v>11.3</v>
      </c>
      <c r="J24" s="38">
        <v>11.2</v>
      </c>
      <c r="K24" s="38">
        <v>11.1</v>
      </c>
      <c r="L24" s="38">
        <v>11</v>
      </c>
      <c r="M24" s="38">
        <v>10.9</v>
      </c>
      <c r="N24" s="38">
        <v>10.8</v>
      </c>
      <c r="O24" s="38">
        <v>10.7</v>
      </c>
      <c r="P24" s="38">
        <v>10.6</v>
      </c>
      <c r="Q24" s="38">
        <v>10.5</v>
      </c>
      <c r="R24" s="38">
        <v>10.4</v>
      </c>
      <c r="S24" s="38">
        <v>10.3</v>
      </c>
      <c r="T24" s="38">
        <v>10.199999999999999</v>
      </c>
      <c r="U24" s="39">
        <v>10.1</v>
      </c>
    </row>
    <row r="25" spans="1:21">
      <c r="A25" s="36" t="s">
        <v>25</v>
      </c>
      <c r="B25" s="37">
        <v>7</v>
      </c>
      <c r="C25" s="38">
        <v>6.9</v>
      </c>
      <c r="D25" s="38">
        <v>6.8000000000000007</v>
      </c>
      <c r="E25" s="38">
        <v>6.7000000000000011</v>
      </c>
      <c r="F25" s="38">
        <v>6.6000000000000014</v>
      </c>
      <c r="G25" s="38">
        <v>6.5000000000000018</v>
      </c>
      <c r="H25" s="38">
        <v>6.4000000000000021</v>
      </c>
      <c r="I25" s="38">
        <v>6.3000000000000025</v>
      </c>
      <c r="J25" s="38">
        <v>6.2000000000000028</v>
      </c>
      <c r="K25" s="38">
        <v>6.1000000000000032</v>
      </c>
      <c r="L25" s="38">
        <v>6.0000000000000036</v>
      </c>
      <c r="M25" s="38">
        <v>5.9000000000000039</v>
      </c>
      <c r="N25" s="38">
        <v>5.8000000000000043</v>
      </c>
      <c r="O25" s="38">
        <v>5.7000000000000046</v>
      </c>
      <c r="P25" s="38">
        <v>5.600000000000005</v>
      </c>
      <c r="Q25" s="38">
        <v>5.5000000000000053</v>
      </c>
      <c r="R25" s="38">
        <v>5.4000000000000057</v>
      </c>
      <c r="S25" s="38">
        <v>5.300000000000006</v>
      </c>
      <c r="T25" s="38">
        <v>5.2000000000000064</v>
      </c>
      <c r="U25" s="39">
        <v>5.1000000000000068</v>
      </c>
    </row>
    <row r="26" spans="1:21">
      <c r="A26" s="36" t="s">
        <v>157</v>
      </c>
      <c r="B26" s="43">
        <v>30</v>
      </c>
      <c r="C26" s="41" t="s">
        <v>160</v>
      </c>
      <c r="D26" s="41">
        <v>29</v>
      </c>
      <c r="E26" s="41" t="s">
        <v>160</v>
      </c>
      <c r="F26" s="41">
        <v>28</v>
      </c>
      <c r="G26" s="41" t="s">
        <v>160</v>
      </c>
      <c r="H26" s="41">
        <v>27</v>
      </c>
      <c r="I26" s="41" t="s">
        <v>160</v>
      </c>
      <c r="J26" s="41">
        <v>26</v>
      </c>
      <c r="K26" s="41" t="s">
        <v>160</v>
      </c>
      <c r="L26" s="41">
        <v>25</v>
      </c>
      <c r="M26" s="41" t="s">
        <v>160</v>
      </c>
      <c r="N26" s="41">
        <v>24</v>
      </c>
      <c r="O26" s="41" t="s">
        <v>160</v>
      </c>
      <c r="P26" s="41">
        <v>23</v>
      </c>
      <c r="Q26" s="41" t="s">
        <v>160</v>
      </c>
      <c r="R26" s="41">
        <v>22</v>
      </c>
      <c r="S26" s="41" t="s">
        <v>160</v>
      </c>
      <c r="T26" s="41">
        <v>21</v>
      </c>
      <c r="U26" s="42" t="s">
        <v>160</v>
      </c>
    </row>
    <row r="27" spans="1:21">
      <c r="A27" s="36" t="s">
        <v>158</v>
      </c>
      <c r="B27" s="43">
        <v>600</v>
      </c>
      <c r="C27" s="43">
        <v>590</v>
      </c>
      <c r="D27" s="43">
        <v>580</v>
      </c>
      <c r="E27" s="43">
        <v>570</v>
      </c>
      <c r="F27" s="43">
        <v>560</v>
      </c>
      <c r="G27" s="43">
        <v>550</v>
      </c>
      <c r="H27" s="43">
        <v>540</v>
      </c>
      <c r="I27" s="43">
        <v>530</v>
      </c>
      <c r="J27" s="43">
        <v>520</v>
      </c>
      <c r="K27" s="43">
        <v>510</v>
      </c>
      <c r="L27" s="43">
        <v>500</v>
      </c>
      <c r="M27" s="43">
        <v>490</v>
      </c>
      <c r="N27" s="43">
        <v>480</v>
      </c>
      <c r="O27" s="43">
        <v>470</v>
      </c>
      <c r="P27" s="43">
        <v>460</v>
      </c>
      <c r="Q27" s="43">
        <v>450</v>
      </c>
      <c r="R27" s="43">
        <v>440</v>
      </c>
      <c r="S27" s="43">
        <v>430</v>
      </c>
      <c r="T27" s="43">
        <v>420</v>
      </c>
      <c r="U27" s="42">
        <v>410</v>
      </c>
    </row>
    <row r="28" spans="1:21">
      <c r="A28" s="36" t="s">
        <v>159</v>
      </c>
      <c r="B28" s="43">
        <v>80</v>
      </c>
      <c r="C28" s="43">
        <v>79</v>
      </c>
      <c r="D28" s="43">
        <v>78</v>
      </c>
      <c r="E28" s="43">
        <v>77</v>
      </c>
      <c r="F28" s="43">
        <v>76</v>
      </c>
      <c r="G28" s="43">
        <v>75</v>
      </c>
      <c r="H28" s="43">
        <v>74</v>
      </c>
      <c r="I28" s="43">
        <v>73</v>
      </c>
      <c r="J28" s="43">
        <v>72</v>
      </c>
      <c r="K28" s="43">
        <v>71</v>
      </c>
      <c r="L28" s="43">
        <v>70</v>
      </c>
      <c r="M28" s="43">
        <v>69</v>
      </c>
      <c r="N28" s="43">
        <v>68</v>
      </c>
      <c r="O28" s="43">
        <v>67</v>
      </c>
      <c r="P28" s="43">
        <v>66</v>
      </c>
      <c r="Q28" s="43">
        <v>65</v>
      </c>
      <c r="R28" s="43">
        <v>64</v>
      </c>
      <c r="S28" s="43">
        <v>63</v>
      </c>
      <c r="T28" s="43">
        <v>62</v>
      </c>
      <c r="U28" s="42">
        <v>61</v>
      </c>
    </row>
    <row r="29" spans="1:21">
      <c r="A29" s="180" t="s">
        <v>23</v>
      </c>
      <c r="B29" s="181">
        <v>40</v>
      </c>
      <c r="C29" s="182">
        <v>39</v>
      </c>
      <c r="D29" s="182">
        <v>38</v>
      </c>
      <c r="E29" s="182">
        <v>37</v>
      </c>
      <c r="F29" s="182">
        <v>36</v>
      </c>
      <c r="G29" s="182">
        <v>35</v>
      </c>
      <c r="H29" s="182">
        <v>34</v>
      </c>
      <c r="I29" s="182">
        <v>33</v>
      </c>
      <c r="J29" s="182">
        <v>32</v>
      </c>
      <c r="K29" s="182">
        <v>31</v>
      </c>
      <c r="L29" s="182">
        <v>30</v>
      </c>
      <c r="M29" s="182">
        <v>29</v>
      </c>
      <c r="N29" s="182">
        <v>28</v>
      </c>
      <c r="O29" s="182">
        <v>27</v>
      </c>
      <c r="P29" s="182">
        <v>26</v>
      </c>
      <c r="Q29" s="182">
        <v>25</v>
      </c>
      <c r="R29" s="182">
        <v>24</v>
      </c>
      <c r="S29" s="182">
        <v>23</v>
      </c>
      <c r="T29" s="182">
        <v>22</v>
      </c>
      <c r="U29" s="183">
        <v>21</v>
      </c>
    </row>
    <row r="30" spans="1:21">
      <c r="A30" s="36" t="s">
        <v>19</v>
      </c>
      <c r="B30" s="37">
        <v>3.2</v>
      </c>
      <c r="C30" s="38">
        <v>3.21</v>
      </c>
      <c r="D30" s="38">
        <v>3.22</v>
      </c>
      <c r="E30" s="38">
        <v>3.23</v>
      </c>
      <c r="F30" s="38">
        <v>3.24</v>
      </c>
      <c r="G30" s="38">
        <v>3.25</v>
      </c>
      <c r="H30" s="38">
        <v>3.26</v>
      </c>
      <c r="I30" s="38">
        <v>3.27</v>
      </c>
      <c r="J30" s="38">
        <v>3.28</v>
      </c>
      <c r="K30" s="38">
        <v>3.29</v>
      </c>
      <c r="L30" s="38">
        <v>3.3</v>
      </c>
      <c r="M30" s="38">
        <v>3.31</v>
      </c>
      <c r="N30" s="38">
        <v>3.32</v>
      </c>
      <c r="O30" s="38">
        <v>3.33</v>
      </c>
      <c r="P30" s="38">
        <v>3.34</v>
      </c>
      <c r="Q30" s="38">
        <v>3.35</v>
      </c>
      <c r="R30" s="38">
        <v>3.36</v>
      </c>
      <c r="S30" s="38">
        <v>3.37</v>
      </c>
      <c r="T30" s="38">
        <v>3.38</v>
      </c>
      <c r="U30" s="39">
        <v>3.39</v>
      </c>
    </row>
    <row r="31" spans="1:21">
      <c r="A31" s="36" t="s">
        <v>20</v>
      </c>
      <c r="B31" s="37">
        <v>4.8</v>
      </c>
      <c r="C31" s="38">
        <v>4.8099999999999996</v>
      </c>
      <c r="D31" s="38">
        <v>4.82</v>
      </c>
      <c r="E31" s="38">
        <v>4.83</v>
      </c>
      <c r="F31" s="38">
        <v>4.84</v>
      </c>
      <c r="G31" s="38">
        <v>4.8499999999999996</v>
      </c>
      <c r="H31" s="38">
        <v>4.8600000000000003</v>
      </c>
      <c r="I31" s="38">
        <v>4.87</v>
      </c>
      <c r="J31" s="38">
        <v>4.88</v>
      </c>
      <c r="K31" s="38">
        <v>4.8899999999999997</v>
      </c>
      <c r="L31" s="38">
        <v>4.9000000000000004</v>
      </c>
      <c r="M31" s="38">
        <v>4.91</v>
      </c>
      <c r="N31" s="38">
        <v>4.92</v>
      </c>
      <c r="O31" s="38">
        <v>4.93</v>
      </c>
      <c r="P31" s="38">
        <v>4.9400000000000004</v>
      </c>
      <c r="Q31" s="38">
        <v>4.95</v>
      </c>
      <c r="R31" s="38">
        <v>4.96</v>
      </c>
      <c r="S31" s="38">
        <v>4.97</v>
      </c>
      <c r="T31" s="38">
        <v>4.9800000000000004</v>
      </c>
      <c r="U31" s="39">
        <v>4.99</v>
      </c>
    </row>
    <row r="32" spans="1:21">
      <c r="A32" s="36" t="s">
        <v>24</v>
      </c>
      <c r="B32" s="40">
        <v>50</v>
      </c>
      <c r="C32" s="40">
        <v>49</v>
      </c>
      <c r="D32" s="40">
        <v>48</v>
      </c>
      <c r="E32" s="40">
        <v>47</v>
      </c>
      <c r="F32" s="40">
        <v>46</v>
      </c>
      <c r="G32" s="40">
        <v>45</v>
      </c>
      <c r="H32" s="40">
        <v>44</v>
      </c>
      <c r="I32" s="40">
        <v>43</v>
      </c>
      <c r="J32" s="40">
        <v>42</v>
      </c>
      <c r="K32" s="40">
        <v>41</v>
      </c>
      <c r="L32" s="40">
        <v>40</v>
      </c>
      <c r="M32" s="40">
        <v>39</v>
      </c>
      <c r="N32" s="40">
        <v>38</v>
      </c>
      <c r="O32" s="40">
        <v>37</v>
      </c>
      <c r="P32" s="40">
        <v>36</v>
      </c>
      <c r="Q32" s="40">
        <v>35</v>
      </c>
      <c r="R32" s="40">
        <v>34</v>
      </c>
      <c r="S32" s="40">
        <v>33</v>
      </c>
      <c r="T32" s="40">
        <v>32</v>
      </c>
      <c r="U32" s="44">
        <v>31</v>
      </c>
    </row>
    <row r="33" spans="1:21">
      <c r="A33" s="36" t="s">
        <v>54</v>
      </c>
      <c r="B33" s="37">
        <v>10</v>
      </c>
      <c r="C33" s="38">
        <v>9.9</v>
      </c>
      <c r="D33" s="38">
        <v>9.8000000000000007</v>
      </c>
      <c r="E33" s="38">
        <v>9.6999999999999993</v>
      </c>
      <c r="F33" s="38">
        <v>9.6</v>
      </c>
      <c r="G33" s="38">
        <v>9.5</v>
      </c>
      <c r="H33" s="38">
        <v>9.4</v>
      </c>
      <c r="I33" s="38">
        <v>9.3000000000000007</v>
      </c>
      <c r="J33" s="38">
        <v>9.1999999999999993</v>
      </c>
      <c r="K33" s="38">
        <v>9.1</v>
      </c>
      <c r="L33" s="38">
        <v>9</v>
      </c>
      <c r="M33" s="38">
        <v>8.9</v>
      </c>
      <c r="N33" s="38">
        <v>8.8000000000000007</v>
      </c>
      <c r="O33" s="38">
        <v>8.6999999999999993</v>
      </c>
      <c r="P33" s="38">
        <v>8.6</v>
      </c>
      <c r="Q33" s="38">
        <v>8.5</v>
      </c>
      <c r="R33" s="38">
        <v>8.4</v>
      </c>
      <c r="S33" s="38">
        <v>8.3000000000000007</v>
      </c>
      <c r="T33" s="38">
        <v>8.1999999999999993</v>
      </c>
      <c r="U33" s="39">
        <v>8.1</v>
      </c>
    </row>
    <row r="34" spans="1:21">
      <c r="A34" s="36" t="s">
        <v>25</v>
      </c>
      <c r="B34" s="37">
        <v>5</v>
      </c>
      <c r="C34" s="38">
        <v>4.9000000000000004</v>
      </c>
      <c r="D34" s="38">
        <v>4.8000000000000007</v>
      </c>
      <c r="E34" s="38">
        <v>4.7000000000000011</v>
      </c>
      <c r="F34" s="38">
        <v>4.6000000000000014</v>
      </c>
      <c r="G34" s="38">
        <v>4.5000000000000018</v>
      </c>
      <c r="H34" s="38">
        <v>4.4000000000000021</v>
      </c>
      <c r="I34" s="38">
        <v>4.3000000000000025</v>
      </c>
      <c r="J34" s="38">
        <v>4.2000000000000028</v>
      </c>
      <c r="K34" s="38">
        <v>4.1000000000000032</v>
      </c>
      <c r="L34" s="38">
        <v>4.0000000000000036</v>
      </c>
      <c r="M34" s="38">
        <v>3.9000000000000035</v>
      </c>
      <c r="N34" s="38">
        <v>3.8000000000000034</v>
      </c>
      <c r="O34" s="38">
        <v>3.7000000000000033</v>
      </c>
      <c r="P34" s="38">
        <v>3.6000000000000032</v>
      </c>
      <c r="Q34" s="38">
        <v>3.5000000000000031</v>
      </c>
      <c r="R34" s="38">
        <v>3.400000000000003</v>
      </c>
      <c r="S34" s="38">
        <v>3.3000000000000029</v>
      </c>
      <c r="T34" s="38">
        <v>3.2000000000000028</v>
      </c>
      <c r="U34" s="39">
        <v>3.1000000000000028</v>
      </c>
    </row>
    <row r="35" spans="1:21">
      <c r="A35" s="36" t="s">
        <v>157</v>
      </c>
      <c r="B35" s="43">
        <v>20</v>
      </c>
      <c r="C35" s="43" t="s">
        <v>160</v>
      </c>
      <c r="D35" s="43">
        <v>19</v>
      </c>
      <c r="E35" s="43" t="s">
        <v>160</v>
      </c>
      <c r="F35" s="43">
        <v>18</v>
      </c>
      <c r="G35" s="43" t="s">
        <v>160</v>
      </c>
      <c r="H35" s="43">
        <v>17</v>
      </c>
      <c r="I35" s="43" t="s">
        <v>160</v>
      </c>
      <c r="J35" s="43">
        <v>16</v>
      </c>
      <c r="K35" s="43" t="s">
        <v>160</v>
      </c>
      <c r="L35" s="43">
        <v>15</v>
      </c>
      <c r="M35" s="43" t="s">
        <v>160</v>
      </c>
      <c r="N35" s="43">
        <v>14</v>
      </c>
      <c r="O35" s="43" t="s">
        <v>160</v>
      </c>
      <c r="P35" s="43">
        <v>13</v>
      </c>
      <c r="Q35" s="43" t="s">
        <v>160</v>
      </c>
      <c r="R35" s="43">
        <v>12</v>
      </c>
      <c r="S35" s="43" t="s">
        <v>160</v>
      </c>
      <c r="T35" s="43">
        <v>11</v>
      </c>
      <c r="U35" s="42" t="s">
        <v>160</v>
      </c>
    </row>
    <row r="36" spans="1:21">
      <c r="A36" s="36" t="s">
        <v>158</v>
      </c>
      <c r="B36" s="43">
        <v>400</v>
      </c>
      <c r="C36" s="43">
        <v>390</v>
      </c>
      <c r="D36" s="43">
        <v>380</v>
      </c>
      <c r="E36" s="43">
        <v>370</v>
      </c>
      <c r="F36" s="43">
        <v>360</v>
      </c>
      <c r="G36" s="43">
        <v>350</v>
      </c>
      <c r="H36" s="43">
        <v>340</v>
      </c>
      <c r="I36" s="43">
        <v>330</v>
      </c>
      <c r="J36" s="43">
        <v>320</v>
      </c>
      <c r="K36" s="43">
        <v>310</v>
      </c>
      <c r="L36" s="43">
        <v>300</v>
      </c>
      <c r="M36" s="43">
        <v>290</v>
      </c>
      <c r="N36" s="43">
        <v>280</v>
      </c>
      <c r="O36" s="43">
        <v>270</v>
      </c>
      <c r="P36" s="43">
        <v>260</v>
      </c>
      <c r="Q36" s="43">
        <v>250</v>
      </c>
      <c r="R36" s="43">
        <v>240</v>
      </c>
      <c r="S36" s="43">
        <v>230</v>
      </c>
      <c r="T36" s="43">
        <v>220</v>
      </c>
      <c r="U36" s="42">
        <v>210</v>
      </c>
    </row>
    <row r="37" spans="1:21">
      <c r="A37" s="36" t="s">
        <v>159</v>
      </c>
      <c r="B37" s="43">
        <v>60</v>
      </c>
      <c r="C37" s="43">
        <v>59</v>
      </c>
      <c r="D37" s="43">
        <v>58</v>
      </c>
      <c r="E37" s="43">
        <v>57</v>
      </c>
      <c r="F37" s="43">
        <v>56</v>
      </c>
      <c r="G37" s="43">
        <v>55</v>
      </c>
      <c r="H37" s="43">
        <v>54</v>
      </c>
      <c r="I37" s="43">
        <v>53</v>
      </c>
      <c r="J37" s="43">
        <v>52</v>
      </c>
      <c r="K37" s="43">
        <v>51</v>
      </c>
      <c r="L37" s="43">
        <v>50</v>
      </c>
      <c r="M37" s="43">
        <v>49</v>
      </c>
      <c r="N37" s="43">
        <v>48</v>
      </c>
      <c r="O37" s="43">
        <v>47</v>
      </c>
      <c r="P37" s="43">
        <v>46</v>
      </c>
      <c r="Q37" s="43">
        <v>45</v>
      </c>
      <c r="R37" s="43">
        <v>44</v>
      </c>
      <c r="S37" s="43">
        <v>43</v>
      </c>
      <c r="T37" s="43">
        <v>42</v>
      </c>
      <c r="U37" s="42">
        <v>41</v>
      </c>
    </row>
    <row r="38" spans="1:21">
      <c r="A38" s="180" t="s">
        <v>23</v>
      </c>
      <c r="B38" s="181">
        <v>20</v>
      </c>
      <c r="C38" s="182">
        <v>19</v>
      </c>
      <c r="D38" s="182">
        <v>18</v>
      </c>
      <c r="E38" s="182">
        <v>17</v>
      </c>
      <c r="F38" s="182">
        <v>16</v>
      </c>
      <c r="G38" s="182">
        <v>15</v>
      </c>
      <c r="H38" s="182">
        <v>14</v>
      </c>
      <c r="I38" s="182">
        <v>13</v>
      </c>
      <c r="J38" s="182">
        <v>12</v>
      </c>
      <c r="K38" s="182">
        <v>11</v>
      </c>
      <c r="L38" s="182">
        <v>10</v>
      </c>
      <c r="M38" s="182">
        <v>9</v>
      </c>
      <c r="N38" s="182">
        <v>8</v>
      </c>
      <c r="O38" s="182">
        <v>7</v>
      </c>
      <c r="P38" s="182">
        <v>6</v>
      </c>
      <c r="Q38" s="182">
        <v>5</v>
      </c>
      <c r="R38" s="182">
        <v>4</v>
      </c>
      <c r="S38" s="182">
        <v>3</v>
      </c>
      <c r="T38" s="182">
        <v>2</v>
      </c>
      <c r="U38" s="183">
        <v>1</v>
      </c>
    </row>
    <row r="39" spans="1:21">
      <c r="A39" s="36" t="s">
        <v>19</v>
      </c>
      <c r="B39" s="37">
        <v>3.4</v>
      </c>
      <c r="C39" s="38">
        <v>3.41</v>
      </c>
      <c r="D39" s="38">
        <v>3.42</v>
      </c>
      <c r="E39" s="38">
        <v>3.43</v>
      </c>
      <c r="F39" s="38">
        <v>3.44</v>
      </c>
      <c r="G39" s="38">
        <v>3.45</v>
      </c>
      <c r="H39" s="38">
        <v>3.46</v>
      </c>
      <c r="I39" s="38">
        <v>3.47</v>
      </c>
      <c r="J39" s="38">
        <v>3.48</v>
      </c>
      <c r="K39" s="38">
        <v>3.49</v>
      </c>
      <c r="L39" s="38">
        <v>3.5</v>
      </c>
      <c r="M39" s="38">
        <v>3.51</v>
      </c>
      <c r="N39" s="38">
        <v>3.52</v>
      </c>
      <c r="O39" s="38">
        <v>3.53</v>
      </c>
      <c r="P39" s="38">
        <v>3.54</v>
      </c>
      <c r="Q39" s="38">
        <v>3.55</v>
      </c>
      <c r="R39" s="38">
        <v>3.56</v>
      </c>
      <c r="S39" s="38">
        <v>3.57</v>
      </c>
      <c r="T39" s="38">
        <v>3.58</v>
      </c>
      <c r="U39" s="39">
        <v>3.59</v>
      </c>
    </row>
    <row r="40" spans="1:21">
      <c r="A40" s="36" t="s">
        <v>20</v>
      </c>
      <c r="B40" s="37">
        <v>5</v>
      </c>
      <c r="C40" s="38">
        <v>5.01</v>
      </c>
      <c r="D40" s="38">
        <v>5.0199999999999996</v>
      </c>
      <c r="E40" s="38">
        <v>5.03</v>
      </c>
      <c r="F40" s="38">
        <v>5.04</v>
      </c>
      <c r="G40" s="38">
        <v>5.05</v>
      </c>
      <c r="H40" s="38">
        <v>5.0599999999999996</v>
      </c>
      <c r="I40" s="38">
        <v>5.07</v>
      </c>
      <c r="J40" s="38">
        <v>5.08</v>
      </c>
      <c r="K40" s="38">
        <v>5.09</v>
      </c>
      <c r="L40" s="38">
        <v>5.0999999999999996</v>
      </c>
      <c r="M40" s="38">
        <v>5.1100000000000003</v>
      </c>
      <c r="N40" s="38">
        <v>5.12</v>
      </c>
      <c r="O40" s="38">
        <v>5.13</v>
      </c>
      <c r="P40" s="38">
        <v>5.14</v>
      </c>
      <c r="Q40" s="38">
        <v>5.15</v>
      </c>
      <c r="R40" s="38">
        <v>5.16</v>
      </c>
      <c r="S40" s="38">
        <v>5.17</v>
      </c>
      <c r="T40" s="38">
        <v>5.18</v>
      </c>
      <c r="U40" s="39">
        <v>5.19</v>
      </c>
    </row>
    <row r="41" spans="1:21">
      <c r="A41" s="36" t="s">
        <v>24</v>
      </c>
      <c r="B41" s="40">
        <v>30</v>
      </c>
      <c r="C41" s="40">
        <v>29</v>
      </c>
      <c r="D41" s="40">
        <v>28</v>
      </c>
      <c r="E41" s="40">
        <v>27</v>
      </c>
      <c r="F41" s="40">
        <v>26</v>
      </c>
      <c r="G41" s="40">
        <v>25</v>
      </c>
      <c r="H41" s="40">
        <v>24</v>
      </c>
      <c r="I41" s="40">
        <v>23</v>
      </c>
      <c r="J41" s="40">
        <v>22</v>
      </c>
      <c r="K41" s="40">
        <v>21</v>
      </c>
      <c r="L41" s="40">
        <v>20</v>
      </c>
      <c r="M41" s="40">
        <v>19</v>
      </c>
      <c r="N41" s="40">
        <v>18</v>
      </c>
      <c r="O41" s="40">
        <v>17</v>
      </c>
      <c r="P41" s="40">
        <v>16</v>
      </c>
      <c r="Q41" s="40">
        <v>15</v>
      </c>
      <c r="R41" s="40">
        <v>14</v>
      </c>
      <c r="S41" s="40">
        <v>13</v>
      </c>
      <c r="T41" s="40">
        <v>12</v>
      </c>
      <c r="U41" s="44">
        <v>11</v>
      </c>
    </row>
    <row r="42" spans="1:21">
      <c r="A42" s="36" t="s">
        <v>54</v>
      </c>
      <c r="B42" s="37">
        <v>8</v>
      </c>
      <c r="C42" s="38">
        <v>7.9</v>
      </c>
      <c r="D42" s="38">
        <v>7.8</v>
      </c>
      <c r="E42" s="38">
        <v>7.7</v>
      </c>
      <c r="F42" s="38">
        <v>7.6</v>
      </c>
      <c r="G42" s="38">
        <v>7.5</v>
      </c>
      <c r="H42" s="38">
        <v>7.4</v>
      </c>
      <c r="I42" s="38">
        <v>7.3</v>
      </c>
      <c r="J42" s="38">
        <v>7.2</v>
      </c>
      <c r="K42" s="38">
        <v>7.1</v>
      </c>
      <c r="L42" s="38">
        <v>7</v>
      </c>
      <c r="M42" s="38">
        <v>6.9</v>
      </c>
      <c r="N42" s="38">
        <v>6.8</v>
      </c>
      <c r="O42" s="38">
        <v>6.7</v>
      </c>
      <c r="P42" s="38">
        <v>6.6</v>
      </c>
      <c r="Q42" s="38">
        <v>6.5</v>
      </c>
      <c r="R42" s="38">
        <v>6.4</v>
      </c>
      <c r="S42" s="38">
        <v>6.3</v>
      </c>
      <c r="T42" s="38">
        <v>6.2</v>
      </c>
      <c r="U42" s="39">
        <v>6.1</v>
      </c>
    </row>
    <row r="43" spans="1:21">
      <c r="A43" s="36" t="s">
        <v>25</v>
      </c>
      <c r="B43" s="37">
        <v>3</v>
      </c>
      <c r="C43" s="38">
        <v>2.9</v>
      </c>
      <c r="D43" s="38">
        <v>2.8</v>
      </c>
      <c r="E43" s="38">
        <v>2.6999999999999997</v>
      </c>
      <c r="F43" s="38">
        <v>2.5999999999999996</v>
      </c>
      <c r="G43" s="38">
        <v>2.4999999999999996</v>
      </c>
      <c r="H43" s="38">
        <v>2.3999999999999995</v>
      </c>
      <c r="I43" s="38">
        <v>2.2999999999999994</v>
      </c>
      <c r="J43" s="38">
        <v>2.1999999999999993</v>
      </c>
      <c r="K43" s="38">
        <v>2.0999999999999992</v>
      </c>
      <c r="L43" s="38">
        <v>1.9999999999999991</v>
      </c>
      <c r="M43" s="38">
        <v>1.899999999999999</v>
      </c>
      <c r="N43" s="38">
        <v>1.7999999999999989</v>
      </c>
      <c r="O43" s="38">
        <v>1.6999999999999988</v>
      </c>
      <c r="P43" s="38">
        <v>1.5999999999999988</v>
      </c>
      <c r="Q43" s="38">
        <v>1.4999999999999987</v>
      </c>
      <c r="R43" s="38">
        <v>1.3999999999999986</v>
      </c>
      <c r="S43" s="38">
        <v>1.2999999999999985</v>
      </c>
      <c r="T43" s="38">
        <v>1.1999999999999984</v>
      </c>
      <c r="U43" s="39">
        <v>1.0999999999999983</v>
      </c>
    </row>
    <row r="44" spans="1:21">
      <c r="A44" s="36" t="s">
        <v>157</v>
      </c>
      <c r="B44" s="43">
        <v>10</v>
      </c>
      <c r="C44" s="43" t="s">
        <v>160</v>
      </c>
      <c r="D44" s="43">
        <v>9</v>
      </c>
      <c r="E44" s="43" t="s">
        <v>160</v>
      </c>
      <c r="F44" s="43">
        <v>8</v>
      </c>
      <c r="G44" s="43" t="s">
        <v>160</v>
      </c>
      <c r="H44" s="43">
        <v>7</v>
      </c>
      <c r="I44" s="43" t="s">
        <v>160</v>
      </c>
      <c r="J44" s="43">
        <v>6</v>
      </c>
      <c r="K44" s="43" t="s">
        <v>160</v>
      </c>
      <c r="L44" s="43">
        <v>5</v>
      </c>
      <c r="M44" s="43" t="s">
        <v>160</v>
      </c>
      <c r="N44" s="43">
        <v>4</v>
      </c>
      <c r="O44" s="43" t="s">
        <v>160</v>
      </c>
      <c r="P44" s="43">
        <v>3</v>
      </c>
      <c r="Q44" s="43" t="s">
        <v>160</v>
      </c>
      <c r="R44" s="43">
        <v>2</v>
      </c>
      <c r="S44" s="43" t="s">
        <v>160</v>
      </c>
      <c r="T44" s="43">
        <v>1</v>
      </c>
      <c r="U44" s="42" t="s">
        <v>160</v>
      </c>
    </row>
    <row r="45" spans="1:21">
      <c r="A45" s="36" t="s">
        <v>158</v>
      </c>
      <c r="B45" s="43">
        <v>200</v>
      </c>
      <c r="C45" s="43">
        <v>190</v>
      </c>
      <c r="D45" s="43">
        <v>180</v>
      </c>
      <c r="E45" s="43">
        <v>170</v>
      </c>
      <c r="F45" s="43">
        <v>160</v>
      </c>
      <c r="G45" s="43">
        <v>150</v>
      </c>
      <c r="H45" s="43">
        <v>140</v>
      </c>
      <c r="I45" s="43">
        <v>130</v>
      </c>
      <c r="J45" s="43">
        <v>120</v>
      </c>
      <c r="K45" s="43">
        <v>110</v>
      </c>
      <c r="L45" s="43">
        <v>100</v>
      </c>
      <c r="M45" s="43">
        <v>90</v>
      </c>
      <c r="N45" s="43">
        <v>80</v>
      </c>
      <c r="O45" s="43">
        <v>70</v>
      </c>
      <c r="P45" s="43">
        <v>60</v>
      </c>
      <c r="Q45" s="43">
        <v>50</v>
      </c>
      <c r="R45" s="43">
        <v>40</v>
      </c>
      <c r="S45" s="43">
        <v>30</v>
      </c>
      <c r="T45" s="43">
        <v>20</v>
      </c>
      <c r="U45" s="42">
        <v>10</v>
      </c>
    </row>
    <row r="46" spans="1:21">
      <c r="A46" s="36" t="s">
        <v>159</v>
      </c>
      <c r="B46" s="150">
        <v>40</v>
      </c>
      <c r="C46" s="41">
        <v>39</v>
      </c>
      <c r="D46" s="43">
        <v>38</v>
      </c>
      <c r="E46" s="43">
        <v>37</v>
      </c>
      <c r="F46" s="43">
        <v>36</v>
      </c>
      <c r="G46" s="43">
        <v>35</v>
      </c>
      <c r="H46" s="43">
        <v>34</v>
      </c>
      <c r="I46" s="43">
        <v>33</v>
      </c>
      <c r="J46" s="43">
        <v>32</v>
      </c>
      <c r="K46" s="43">
        <v>31</v>
      </c>
      <c r="L46" s="43">
        <v>30</v>
      </c>
      <c r="M46" s="43">
        <v>29</v>
      </c>
      <c r="N46" s="43">
        <v>28</v>
      </c>
      <c r="O46" s="43">
        <v>27</v>
      </c>
      <c r="P46" s="43">
        <v>26</v>
      </c>
      <c r="Q46" s="43">
        <v>25</v>
      </c>
      <c r="R46" s="43">
        <v>24</v>
      </c>
      <c r="S46" s="43">
        <v>23</v>
      </c>
      <c r="T46" s="43">
        <v>22</v>
      </c>
      <c r="U46" s="42">
        <v>21</v>
      </c>
    </row>
  </sheetData>
  <sheetProtection password="AC76" sheet="1" objects="1" scenarios="1"/>
  <mergeCells count="1">
    <mergeCell ref="A1:U1"/>
  </mergeCells>
  <phoneticPr fontId="19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X8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30" t="s">
        <v>243</v>
      </c>
      <c r="B1" s="630"/>
      <c r="C1" s="630"/>
      <c r="D1" s="630"/>
      <c r="E1" s="630"/>
      <c r="F1" s="630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</row>
    <row r="2" spans="1:50" ht="14.25" thickBot="1">
      <c r="J2" s="505" t="s">
        <v>282</v>
      </c>
    </row>
    <row r="3" spans="1:50">
      <c r="A3" s="591" t="str">
        <f>IF(入力!A3="","",入力!A3)</f>
        <v>測定日【関数】</v>
      </c>
      <c r="B3" s="592"/>
      <c r="C3" s="584">
        <f>IF(入力!C3="","",入力!C3)</f>
        <v>43101</v>
      </c>
      <c r="D3" s="584"/>
      <c r="E3" s="584"/>
      <c r="F3" s="585"/>
      <c r="G3" s="261"/>
      <c r="H3" s="168" t="s">
        <v>151</v>
      </c>
    </row>
    <row r="4" spans="1:50">
      <c r="A4" s="593" t="str">
        <f>IF(入力!A4="","",入力!A4)</f>
        <v>測定日【表示】</v>
      </c>
      <c r="B4" s="588"/>
      <c r="C4" s="586" t="str">
        <f>IF(入力!C4="","",入力!C4)</f>
        <v>2018.01.01</v>
      </c>
      <c r="D4" s="586"/>
      <c r="E4" s="586"/>
      <c r="F4" s="587"/>
      <c r="G4" s="261"/>
      <c r="H4" s="168" t="s">
        <v>153</v>
      </c>
      <c r="J4" t="s">
        <v>283</v>
      </c>
      <c r="K4">
        <v>250</v>
      </c>
      <c r="L4">
        <v>200</v>
      </c>
      <c r="M4">
        <v>100</v>
      </c>
      <c r="N4">
        <v>100</v>
      </c>
      <c r="O4">
        <v>200</v>
      </c>
      <c r="P4">
        <v>50</v>
      </c>
      <c r="Q4">
        <v>300</v>
      </c>
      <c r="R4">
        <v>300</v>
      </c>
      <c r="S4">
        <v>2</v>
      </c>
      <c r="T4">
        <v>2</v>
      </c>
      <c r="U4">
        <v>3</v>
      </c>
      <c r="V4">
        <v>3</v>
      </c>
      <c r="W4">
        <v>500</v>
      </c>
      <c r="X4">
        <v>500</v>
      </c>
      <c r="Y4">
        <v>200</v>
      </c>
      <c r="Z4">
        <v>500</v>
      </c>
      <c r="AA4">
        <v>500</v>
      </c>
      <c r="AB4">
        <v>200</v>
      </c>
      <c r="AC4">
        <v>500</v>
      </c>
      <c r="AD4">
        <v>500</v>
      </c>
      <c r="AE4">
        <v>200</v>
      </c>
      <c r="AF4">
        <v>500</v>
      </c>
      <c r="AG4">
        <v>500</v>
      </c>
      <c r="AH4">
        <v>200</v>
      </c>
      <c r="AI4">
        <v>20</v>
      </c>
      <c r="AJ4">
        <v>20</v>
      </c>
      <c r="AK4">
        <v>50</v>
      </c>
      <c r="AL4">
        <v>50</v>
      </c>
      <c r="AM4">
        <v>100</v>
      </c>
      <c r="AN4">
        <v>100</v>
      </c>
      <c r="AO4">
        <v>300</v>
      </c>
      <c r="AP4">
        <v>100</v>
      </c>
      <c r="AQ4">
        <v>200</v>
      </c>
      <c r="AR4">
        <v>200</v>
      </c>
      <c r="AS4">
        <v>4000</v>
      </c>
      <c r="AT4">
        <v>100</v>
      </c>
      <c r="AU4">
        <v>150</v>
      </c>
      <c r="AV4">
        <v>150</v>
      </c>
      <c r="AW4">
        <v>150</v>
      </c>
      <c r="AX4">
        <v>150</v>
      </c>
    </row>
    <row r="5" spans="1:50">
      <c r="A5" s="593" t="str">
        <f>IF(入力!A5="","",入力!A5)</f>
        <v>測定場所</v>
      </c>
      <c r="B5" s="588"/>
      <c r="C5" s="588" t="str">
        <f>IF(入力!C5="","",入力!C5)</f>
        <v>●●トレーニングセンター</v>
      </c>
      <c r="D5" s="588"/>
      <c r="E5" s="588"/>
      <c r="F5" s="589"/>
      <c r="G5" s="261"/>
      <c r="H5" s="168" t="s">
        <v>154</v>
      </c>
      <c r="J5" t="s">
        <v>284</v>
      </c>
      <c r="K5">
        <v>100</v>
      </c>
      <c r="L5">
        <v>20</v>
      </c>
      <c r="M5">
        <v>0</v>
      </c>
      <c r="N5">
        <v>0</v>
      </c>
      <c r="O5">
        <v>20</v>
      </c>
      <c r="P5">
        <v>10</v>
      </c>
      <c r="Q5">
        <v>100</v>
      </c>
      <c r="R5">
        <v>100</v>
      </c>
      <c r="S5">
        <v>10</v>
      </c>
      <c r="T5">
        <v>10</v>
      </c>
      <c r="U5">
        <v>10</v>
      </c>
      <c r="V5">
        <v>10</v>
      </c>
      <c r="W5">
        <v>100</v>
      </c>
      <c r="X5">
        <v>100</v>
      </c>
      <c r="Y5">
        <v>10</v>
      </c>
      <c r="Z5">
        <v>100</v>
      </c>
      <c r="AA5">
        <v>100</v>
      </c>
      <c r="AB5">
        <v>10</v>
      </c>
      <c r="AC5">
        <v>100</v>
      </c>
      <c r="AD5">
        <v>100</v>
      </c>
      <c r="AE5">
        <v>10</v>
      </c>
      <c r="AF5">
        <v>100</v>
      </c>
      <c r="AG5">
        <v>100</v>
      </c>
      <c r="AH5">
        <v>10</v>
      </c>
      <c r="AI5">
        <v>3</v>
      </c>
      <c r="AJ5">
        <v>3</v>
      </c>
      <c r="AK5">
        <v>3</v>
      </c>
      <c r="AL5">
        <v>3</v>
      </c>
      <c r="AM5">
        <v>-50</v>
      </c>
      <c r="AN5">
        <v>-50</v>
      </c>
      <c r="AO5">
        <v>50</v>
      </c>
      <c r="AP5">
        <v>-50</v>
      </c>
      <c r="AQ5">
        <v>20</v>
      </c>
      <c r="AR5">
        <v>20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</row>
    <row r="6" spans="1:50">
      <c r="A6" s="593" t="str">
        <f>IF(入力!A6="","",入力!A6)</f>
        <v>チームカテゴリー</v>
      </c>
      <c r="B6" s="588"/>
      <c r="C6" s="588" t="str">
        <f>IF(入力!C6="","",入力!C6)</f>
        <v>●●チーム</v>
      </c>
      <c r="D6" s="588"/>
      <c r="E6" s="588"/>
      <c r="F6" s="589"/>
      <c r="G6" s="262"/>
      <c r="J6" t="s">
        <v>285</v>
      </c>
      <c r="O6" t="s">
        <v>286</v>
      </c>
      <c r="Q6" t="s">
        <v>287</v>
      </c>
      <c r="R6" t="s">
        <v>287</v>
      </c>
      <c r="S6" t="s">
        <v>288</v>
      </c>
      <c r="T6" t="s">
        <v>288</v>
      </c>
      <c r="U6" t="s">
        <v>288</v>
      </c>
      <c r="V6" t="s">
        <v>288</v>
      </c>
      <c r="Z6" s="506" t="s">
        <v>289</v>
      </c>
      <c r="AA6" s="506" t="s">
        <v>289</v>
      </c>
      <c r="AC6" s="506" t="s">
        <v>289</v>
      </c>
      <c r="AD6" s="506" t="s">
        <v>289</v>
      </c>
      <c r="AF6" s="506" t="s">
        <v>289</v>
      </c>
      <c r="AG6" s="506" t="s">
        <v>289</v>
      </c>
    </row>
    <row r="7" spans="1:50" ht="15" thickBot="1">
      <c r="A7" s="582" t="s">
        <v>279</v>
      </c>
      <c r="B7" s="583"/>
      <c r="C7" s="628" t="s">
        <v>278</v>
      </c>
      <c r="D7" s="628"/>
      <c r="E7" s="628"/>
      <c r="F7" s="629"/>
    </row>
    <row r="8" spans="1:50" ht="13.5" customHeight="1" thickBot="1">
      <c r="Q8" s="62"/>
      <c r="R8" s="62"/>
      <c r="V8" s="62"/>
      <c r="W8" s="62"/>
      <c r="X8" s="62"/>
      <c r="Y8" s="62"/>
      <c r="Z8" s="62"/>
      <c r="AA8" s="62"/>
      <c r="AB8" s="62"/>
    </row>
    <row r="9" spans="1:50">
      <c r="A9" s="594" t="s">
        <v>30</v>
      </c>
      <c r="B9" s="556" t="s">
        <v>43</v>
      </c>
      <c r="C9" s="556" t="s">
        <v>89</v>
      </c>
      <c r="D9" s="556" t="s">
        <v>59</v>
      </c>
      <c r="E9" s="556" t="s">
        <v>64</v>
      </c>
      <c r="F9" s="556" t="s">
        <v>90</v>
      </c>
      <c r="G9" s="556" t="s">
        <v>62</v>
      </c>
      <c r="H9" s="556" t="s">
        <v>237</v>
      </c>
      <c r="I9" s="556" t="s">
        <v>60</v>
      </c>
      <c r="J9" s="569" t="s">
        <v>61</v>
      </c>
      <c r="K9" s="559" t="s">
        <v>99</v>
      </c>
      <c r="L9" s="560"/>
      <c r="M9" s="560"/>
      <c r="N9" s="560"/>
      <c r="O9" s="560"/>
      <c r="P9" s="560"/>
      <c r="Q9" s="560"/>
      <c r="R9" s="561"/>
      <c r="S9" s="578" t="s">
        <v>275</v>
      </c>
      <c r="T9" s="579"/>
      <c r="U9" s="572" t="s">
        <v>103</v>
      </c>
      <c r="V9" s="573"/>
      <c r="W9" s="542" t="s">
        <v>110</v>
      </c>
      <c r="X9" s="543"/>
      <c r="Y9" s="543"/>
      <c r="Z9" s="543"/>
      <c r="AA9" s="543"/>
      <c r="AB9" s="543"/>
      <c r="AC9" s="543"/>
      <c r="AD9" s="543"/>
      <c r="AE9" s="543"/>
      <c r="AF9" s="543"/>
      <c r="AG9" s="543"/>
      <c r="AH9" s="543"/>
      <c r="AI9" s="543"/>
      <c r="AJ9" s="543"/>
      <c r="AK9" s="543"/>
      <c r="AL9" s="544"/>
      <c r="AM9" s="615" t="s">
        <v>113</v>
      </c>
      <c r="AN9" s="616"/>
      <c r="AO9" s="616"/>
      <c r="AP9" s="616"/>
      <c r="AQ9" s="616"/>
      <c r="AR9" s="617"/>
      <c r="AS9" s="609" t="s">
        <v>119</v>
      </c>
      <c r="AT9" s="610"/>
      <c r="AU9" s="601" t="s">
        <v>169</v>
      </c>
      <c r="AV9" s="601"/>
      <c r="AW9" s="601"/>
      <c r="AX9" s="602"/>
    </row>
    <row r="10" spans="1:50">
      <c r="A10" s="595"/>
      <c r="B10" s="557"/>
      <c r="C10" s="557"/>
      <c r="D10" s="557"/>
      <c r="E10" s="557"/>
      <c r="F10" s="557"/>
      <c r="G10" s="557"/>
      <c r="H10" s="557"/>
      <c r="I10" s="557"/>
      <c r="J10" s="570"/>
      <c r="K10" s="562"/>
      <c r="L10" s="563"/>
      <c r="M10" s="563"/>
      <c r="N10" s="563"/>
      <c r="O10" s="563"/>
      <c r="P10" s="563"/>
      <c r="Q10" s="563"/>
      <c r="R10" s="564"/>
      <c r="S10" s="580"/>
      <c r="T10" s="581"/>
      <c r="U10" s="574"/>
      <c r="V10" s="625"/>
      <c r="W10" s="550" t="s">
        <v>111</v>
      </c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2"/>
      <c r="AK10" s="540" t="s">
        <v>104</v>
      </c>
      <c r="AL10" s="541"/>
      <c r="AM10" s="613" t="s">
        <v>114</v>
      </c>
      <c r="AN10" s="598"/>
      <c r="AO10" s="613" t="s">
        <v>115</v>
      </c>
      <c r="AP10" s="598"/>
      <c r="AQ10" s="613" t="s">
        <v>116</v>
      </c>
      <c r="AR10" s="598"/>
      <c r="AS10" s="611"/>
      <c r="AT10" s="612"/>
      <c r="AU10" s="603"/>
      <c r="AV10" s="603"/>
      <c r="AW10" s="603"/>
      <c r="AX10" s="604"/>
    </row>
    <row r="11" spans="1:50">
      <c r="A11" s="595"/>
      <c r="B11" s="557"/>
      <c r="C11" s="557"/>
      <c r="D11" s="557"/>
      <c r="E11" s="557"/>
      <c r="F11" s="557"/>
      <c r="G11" s="557"/>
      <c r="H11" s="557"/>
      <c r="I11" s="557"/>
      <c r="J11" s="570"/>
      <c r="K11" s="151" t="s">
        <v>91</v>
      </c>
      <c r="L11" s="152" t="s">
        <v>92</v>
      </c>
      <c r="M11" s="153" t="s">
        <v>163</v>
      </c>
      <c r="N11" s="153" t="s">
        <v>164</v>
      </c>
      <c r="O11" s="153" t="s">
        <v>107</v>
      </c>
      <c r="P11" s="153" t="s">
        <v>98</v>
      </c>
      <c r="Q11" s="567" t="s">
        <v>125</v>
      </c>
      <c r="R11" s="568"/>
      <c r="S11" s="576" t="s">
        <v>273</v>
      </c>
      <c r="T11" s="577"/>
      <c r="U11" s="626" t="s">
        <v>271</v>
      </c>
      <c r="V11" s="627"/>
      <c r="W11" s="553" t="s">
        <v>112</v>
      </c>
      <c r="X11" s="554"/>
      <c r="Y11" s="555"/>
      <c r="Z11" s="546" t="s">
        <v>105</v>
      </c>
      <c r="AA11" s="547"/>
      <c r="AB11" s="548"/>
      <c r="AC11" s="546" t="s">
        <v>239</v>
      </c>
      <c r="AD11" s="547"/>
      <c r="AE11" s="548"/>
      <c r="AF11" s="546" t="s">
        <v>240</v>
      </c>
      <c r="AG11" s="547"/>
      <c r="AH11" s="548"/>
      <c r="AI11" s="546" t="s">
        <v>106</v>
      </c>
      <c r="AJ11" s="549"/>
      <c r="AK11" s="547" t="s">
        <v>156</v>
      </c>
      <c r="AL11" s="549"/>
      <c r="AM11" s="599" t="s">
        <v>117</v>
      </c>
      <c r="AN11" s="600"/>
      <c r="AO11" s="312" t="s">
        <v>118</v>
      </c>
      <c r="AP11" s="316" t="s">
        <v>167</v>
      </c>
      <c r="AQ11" s="599" t="s">
        <v>236</v>
      </c>
      <c r="AR11" s="600"/>
      <c r="AS11" s="156" t="s">
        <v>120</v>
      </c>
      <c r="AT11" s="199" t="s">
        <v>121</v>
      </c>
      <c r="AU11" s="605" t="s">
        <v>170</v>
      </c>
      <c r="AV11" s="606"/>
      <c r="AW11" s="607" t="s">
        <v>171</v>
      </c>
      <c r="AX11" s="608"/>
    </row>
    <row r="12" spans="1:50">
      <c r="A12" s="595"/>
      <c r="B12" s="557"/>
      <c r="C12" s="557"/>
      <c r="D12" s="557"/>
      <c r="E12" s="557"/>
      <c r="F12" s="557"/>
      <c r="G12" s="557"/>
      <c r="H12" s="557"/>
      <c r="I12" s="557"/>
      <c r="J12" s="570"/>
      <c r="K12" s="140"/>
      <c r="L12" s="141"/>
      <c r="M12" s="142"/>
      <c r="N12" s="142"/>
      <c r="O12" s="142"/>
      <c r="P12" s="142"/>
      <c r="Q12" s="154" t="s">
        <v>126</v>
      </c>
      <c r="R12" s="155" t="s">
        <v>127</v>
      </c>
      <c r="S12" s="189" t="s">
        <v>162</v>
      </c>
      <c r="T12" s="143" t="s">
        <v>306</v>
      </c>
      <c r="U12" s="144" t="s">
        <v>108</v>
      </c>
      <c r="V12" s="301" t="s">
        <v>307</v>
      </c>
      <c r="W12" s="293" t="s">
        <v>108</v>
      </c>
      <c r="X12" s="126" t="s">
        <v>307</v>
      </c>
      <c r="Y12" s="126" t="s">
        <v>124</v>
      </c>
      <c r="Z12" s="124" t="s">
        <v>108</v>
      </c>
      <c r="AA12" s="126" t="s">
        <v>307</v>
      </c>
      <c r="AB12" s="126" t="s">
        <v>124</v>
      </c>
      <c r="AC12" s="124" t="s">
        <v>108</v>
      </c>
      <c r="AD12" s="126" t="s">
        <v>307</v>
      </c>
      <c r="AE12" s="126" t="s">
        <v>124</v>
      </c>
      <c r="AF12" s="124" t="s">
        <v>108</v>
      </c>
      <c r="AG12" s="126" t="s">
        <v>307</v>
      </c>
      <c r="AH12" s="126" t="s">
        <v>124</v>
      </c>
      <c r="AI12" s="124" t="s">
        <v>108</v>
      </c>
      <c r="AJ12" s="257" t="s">
        <v>307</v>
      </c>
      <c r="AK12" s="124" t="s">
        <v>108</v>
      </c>
      <c r="AL12" s="123" t="s">
        <v>307</v>
      </c>
      <c r="AM12" s="125" t="s">
        <v>128</v>
      </c>
      <c r="AN12" s="313" t="s">
        <v>129</v>
      </c>
      <c r="AO12" s="125"/>
      <c r="AP12" s="317"/>
      <c r="AQ12" s="125" t="s">
        <v>176</v>
      </c>
      <c r="AR12" s="138" t="s">
        <v>177</v>
      </c>
      <c r="AS12" s="139"/>
      <c r="AT12" s="200"/>
      <c r="AU12" s="208" t="s">
        <v>172</v>
      </c>
      <c r="AV12" s="209" t="s">
        <v>307</v>
      </c>
      <c r="AW12" s="208" t="s">
        <v>172</v>
      </c>
      <c r="AX12" s="211" t="s">
        <v>307</v>
      </c>
    </row>
    <row r="13" spans="1:50">
      <c r="A13" s="596"/>
      <c r="B13" s="558"/>
      <c r="C13" s="558"/>
      <c r="D13" s="558"/>
      <c r="E13" s="558"/>
      <c r="F13" s="558"/>
      <c r="G13" s="558"/>
      <c r="H13" s="558"/>
      <c r="I13" s="558"/>
      <c r="J13" s="571"/>
      <c r="K13" s="127" t="s">
        <v>95</v>
      </c>
      <c r="L13" s="128" t="s">
        <v>94</v>
      </c>
      <c r="M13" s="129" t="s">
        <v>178</v>
      </c>
      <c r="N13" s="129" t="s">
        <v>178</v>
      </c>
      <c r="O13" s="129" t="s">
        <v>94</v>
      </c>
      <c r="P13" s="129" t="s">
        <v>300</v>
      </c>
      <c r="Q13" s="165" t="s">
        <v>95</v>
      </c>
      <c r="R13" s="166" t="s">
        <v>95</v>
      </c>
      <c r="S13" s="130" t="s">
        <v>102</v>
      </c>
      <c r="T13" s="308" t="s">
        <v>102</v>
      </c>
      <c r="U13" s="134" t="s">
        <v>102</v>
      </c>
      <c r="V13" s="302" t="s">
        <v>102</v>
      </c>
      <c r="W13" s="303" t="s">
        <v>95</v>
      </c>
      <c r="X13" s="135" t="s">
        <v>95</v>
      </c>
      <c r="Y13" s="135" t="s">
        <v>95</v>
      </c>
      <c r="Z13" s="133" t="s">
        <v>95</v>
      </c>
      <c r="AA13" s="135" t="s">
        <v>95</v>
      </c>
      <c r="AB13" s="135" t="s">
        <v>95</v>
      </c>
      <c r="AC13" s="133" t="s">
        <v>95</v>
      </c>
      <c r="AD13" s="135" t="s">
        <v>95</v>
      </c>
      <c r="AE13" s="135" t="s">
        <v>95</v>
      </c>
      <c r="AF13" s="133" t="s">
        <v>95</v>
      </c>
      <c r="AG13" s="135" t="s">
        <v>95</v>
      </c>
      <c r="AH13" s="135" t="s">
        <v>95</v>
      </c>
      <c r="AI13" s="133" t="s">
        <v>109</v>
      </c>
      <c r="AJ13" s="258" t="s">
        <v>109</v>
      </c>
      <c r="AK13" s="133" t="s">
        <v>109</v>
      </c>
      <c r="AL13" s="136" t="s">
        <v>109</v>
      </c>
      <c r="AM13" s="132" t="s">
        <v>95</v>
      </c>
      <c r="AN13" s="314" t="s">
        <v>95</v>
      </c>
      <c r="AO13" s="311" t="s">
        <v>95</v>
      </c>
      <c r="AP13" s="314" t="s">
        <v>168</v>
      </c>
      <c r="AQ13" s="311" t="s">
        <v>95</v>
      </c>
      <c r="AR13" s="157" t="s">
        <v>95</v>
      </c>
      <c r="AS13" s="158" t="s">
        <v>109</v>
      </c>
      <c r="AT13" s="201" t="s">
        <v>132</v>
      </c>
      <c r="AU13" s="210" t="s">
        <v>301</v>
      </c>
      <c r="AV13" s="210" t="s">
        <v>301</v>
      </c>
      <c r="AW13" s="210" t="s">
        <v>302</v>
      </c>
      <c r="AX13" s="212" t="s">
        <v>301</v>
      </c>
    </row>
    <row r="14" spans="1:50">
      <c r="A14" s="84">
        <f>IF(入力!A14="","",入力!A14)</f>
        <v>1</v>
      </c>
      <c r="B14" s="146" t="str">
        <f>IF(入力!B14="","",入力!B14)</f>
        <v/>
      </c>
      <c r="C14" s="146" t="str">
        <f>IF(入力!C14="","",入力!C14)</f>
        <v/>
      </c>
      <c r="D14" s="91" t="str">
        <f>IF(入力!D14="","",入力!D14)</f>
        <v/>
      </c>
      <c r="E14" s="507" t="str">
        <f>IF(入力!E14="", IF(D14="","",DATEDIF(D14,入力!$C$3,"Y")),入力!E14)</f>
        <v/>
      </c>
      <c r="F14" s="507" t="str">
        <f>IF(入力!F14="","",入力!F14)</f>
        <v/>
      </c>
      <c r="G14" s="146" t="str">
        <f>IF(入力!G14="","",入力!G14)</f>
        <v/>
      </c>
      <c r="H14" s="146" t="str">
        <f>IF(入力!H14="","",入力!H14)</f>
        <v/>
      </c>
      <c r="I14" s="507" t="str">
        <f>IF(入力!I14="","",入力!I14)</f>
        <v/>
      </c>
      <c r="J14" s="122" t="str">
        <f>IF(入力!J14="","",入力!J14)</f>
        <v/>
      </c>
      <c r="K14" s="406" t="str">
        <f>IF(入力!K14="","",IF(入力!K14&gt;=100,IF(入力!K14&lt;=250,"○","最高値エラー"),"最低値エラー"))</f>
        <v/>
      </c>
      <c r="L14" s="342" t="str">
        <f>IF(入力!L14="","",IF(入力!L14&gt;=20,IF(入力!L14&lt;=200,"○","最高値エラー"),"最低値エラー"))</f>
        <v/>
      </c>
      <c r="M14" s="325" t="str">
        <f>IF(入力!M14="","",IF(入力!M14&gt;=0,IF(入力!M14&lt;=100,"○","最高値エラー"),"最低値エラー"))</f>
        <v/>
      </c>
      <c r="N14" s="325" t="str">
        <f>IF(入力!N14="","",IF(入力!N14&gt;=0,IF(入力!N14&lt;=100,"○","最高値エラー"),"最低値エラー"))</f>
        <v/>
      </c>
      <c r="O14" s="325" t="str">
        <f>IF(入力!O14="", IF(OR(入力!L14="",入力!M14="",入力!N14=""),"", IF(入力!L14&gt;(入力!L14-(入力!L14*(4.57/(1.0868-0.00133*(入力!M14+入力!N14))-4.142)*100)/100), IF((入力!L14-(入力!L14*(4.57/(1.0868-0.00133*(入力!M14+入力!N14))-4.142)*100)/100)&gt;=20,IF((入力!L14-(入力!L14*(4.57/(1.0868-0.00133*(入力!M14+入力!N14))-4.142)*100)/100)&lt;=200,"○","最高値エラー"),"最低値エラー"),"関係性エラー")), IF(入力!O14&gt;=20,IF(入力!O14&lt;=200,IF(入力!L14&gt;入力!O14,"○","関係性エラー"),"最高値エラー"),"最低値エラー"))</f>
        <v/>
      </c>
      <c r="P14" s="325" t="str">
        <f>IF(入力!P14="", IF(入力!K14="","", IF(入力!L14/POWER(入力!K14/100,2)&gt;=10,IF(入力!L14/POWER(入力!K14/100,2)&lt;=50,"○","最高値エラー"),"最低値エラー")), IF(入力!P14&gt;=10,IF(入力!P14&lt;=50,"○","最高値エラー"),"最低値エラー"))</f>
        <v/>
      </c>
      <c r="Q14" s="407" t="str">
        <f>IF(入力!Q14="","", IF(入力!R14="","", IF(入力!Q14&gt;=入力!R14, IF(入力!Q14&gt;=100,IF(入力!Q14&lt;=300,"○","最高値エラー"),"最低値エラー"),"関係性エラー")))</f>
        <v/>
      </c>
      <c r="R14" s="379" t="str">
        <f>IF(入力!R14="","", IF(入力!Q14="","", IF(入力!Q14&gt;=入力!R14, IF(入力!R14&gt;=100,IF(入力!R14&lt;=300,"○","最高値エラー"),"最低値エラー"),"関係性エラー")))</f>
        <v/>
      </c>
      <c r="S14" s="348" t="str">
        <f>IF(入力!S14="","", IF(AND(入力!U14="",入力!V14=""),"", IF(入力!S14&lt; MIN(入力!U14,入力!V14), IF(入力!S14&gt;=2,IF(入力!S14&lt;=10,"○","最低値エラー"),"最高値エラー"),"関係性エラー")))</f>
        <v/>
      </c>
      <c r="T14" s="343" t="str">
        <f>IF(入力!T14="","", IF(AND(入力!U14="",入力!V14=""),"", IF(入力!T14&lt; MIN(入力!U14,入力!V14), IF(入力!T14&gt;=2,IF(入力!T14&lt;=10,"○","最低値エラー"),"最高値エラー"),"関係性エラー")))</f>
        <v/>
      </c>
      <c r="U14" s="344" t="str">
        <f>IF(入力!U14="","", IF(AND(入力!S14="",入力!T14=""),"", IF(入力!U14&gt;MAX(入力!S14,入力!T14), IF(入力!U14&gt;=3,IF(入力!U14&lt;=10,"○","最低値エラー"),"最高値エラー"),"関係性エラー")))</f>
        <v/>
      </c>
      <c r="V14" s="413" t="str">
        <f>IF(入力!V14="","", IF(AND(入力!S14="",入力!T14=""),"", IF(入力!V14&gt;MAX(入力!S14,入力!T14), IF(入力!V14&gt;=3,IF(入力!V14&lt;=10,"○","最低値エラー"),"最高値エラー"),"関係性エラー")))</f>
        <v/>
      </c>
      <c r="W14" s="417" t="str">
        <f>IF(入力!W14="","",IF(入力!W14&gt;=100,IF(入力!W14&lt;=500,"○","最高値エラー"),"最低値エラー"))</f>
        <v/>
      </c>
      <c r="X14" s="418" t="str">
        <f>IF(入力!X14="","",IF(入力!X14&gt;=100,IF(入力!X14&lt;=500,"○","最高値エラー"),"最低値エラー"))</f>
        <v/>
      </c>
      <c r="Y14" s="361" t="str">
        <f>IF(入力!Y14="", IF(入力!W14="",IF(入力!X14="","", IF((入力!X14-入力!Q14)&gt;=10,IF((入力!X14-入力!Q14)&lt;=200,"○","最高値エラー"),"最低値エラー")),IF(入力!X14="", IF((入力!W14-入力!Q14)&gt;=10,IF((入力!W14-入力!Q14)&lt;=200,"○","最高値エラー"),"最低値エラー"),IF(入力!W14&gt;入力!X14, IF((入力!W14-入力!Q14)&gt;=10,IF((入力!W14-入力!Q14)&lt;=200,"○","最高値エラー"),"最低値エラー"), IF((入力!X14-入力!Q14)&gt;=10,IF((入力!X14-入力!Q14)&lt;=200,"○","最高値エラー"),"最低値エラー")))), IF(入力!Y14="","",IF(入力!Y14&gt;=10,IF(入力!Y14&lt;=200,"○","最高値エラー"),"最低値エラー")))</f>
        <v/>
      </c>
      <c r="Z14" s="361" t="str">
        <f>IF(入力!Z14="","", IF(AND(入力!AC14="",入力!AD14="",入力!AD14="",入力!AG14=""),"", IF(入力!Z14&gt; MAX(入力!AC14:'入力'!AD14,入力!AD14:'入力'!AG14), IF(入力!Z14&gt;=100,IF(入力!Z14&lt;=500,"○","最高値エラー"),"最低値エラー"),"関係性エラー")))</f>
        <v/>
      </c>
      <c r="AA14" s="361" t="str">
        <f>IF(入力!AA14="","", IF(AND(入力!AC14="",入力!AD14="",入力!AD14="",入力!AG14=""),"", IF(入力!AA14&gt; MAX(入力!AC14:'入力'!AD14,入力!AD14:'入力'!AG14), IF(入力!AA14&gt;=100,IF(入力!AA14&lt;=500,"○","最高値エラー"),"最低値エラー"),"関係性エラー")))</f>
        <v/>
      </c>
      <c r="AB14" s="361" t="str">
        <f>IF(入力!AB14="", IF(入力!Z14="",IF(入力!AA14="","", IF((入力!AA14-入力!Q14)&gt;=10,IF((入力!AA14-入力!Q14)&lt;=200,"○","最高値エラー"),"最低値エラー")),IF(入力!AA14="", IF((入力!Z14-入力!Q14)&gt;=10,IF((入力!Z14-入力!Q14)&lt;=200,"○","最高値エラー"),"最低値エラー"),IF(入力!Z14&gt;入力!AA14, IF((入力!Z14-入力!Q14)&gt;=10,IF((入力!Z14-入力!Q14)&lt;=200,"○","最高値エラー"),"最低値エラー"), IF((入力!AA14-入力!Q14)&gt;=10,IF((入力!AA14-入力!Q14)&lt;=200,"○","最高値エラー"),"最低値エラー")))), IF(入力!AB14="","",IF(入力!AB14&gt;=10,IF(入力!AB14&lt;=200,"○","最高値エラー"),"最低値エラー")))</f>
        <v/>
      </c>
      <c r="AC14" s="361" t="str">
        <f>IF(入力!AC14="","", IF(AND(入力!Z14="",入力!AA14=""),"", IF(入力!AC14&lt;MIN(入力!Z14:'入力'!AA14), IF(入力!AC14&gt;=100,IF(入力!AC14&lt;=500,"○","最高値エラー"),"最低値エラー"),"関係性エラー")))</f>
        <v/>
      </c>
      <c r="AD14" s="361" t="str">
        <f>IF(入力!AD14="","", IF(AND(入力!Z14="",入力!AA14=""),"", IF(入力!AD14&lt;MIN(入力!Z14:'入力'!AA14), IF(入力!AD14&gt;=100,IF(入力!AD14&lt;=500,"○","最高値エラー"),"最低値エラー"),"関係性エラー")))</f>
        <v/>
      </c>
      <c r="AE14" s="361" t="str">
        <f>IF(入力!AE14="", IF(入力!AC14="",IF(入力!AD14="","", IF((入力!AD14-入力!Q14)&gt;=10,IF((入力!AD14-入力!Q14)&lt;=200,"○","最高値エラー"),"最低値エラー")),IF(入力!AD14="", IF((入力!AC14-入力!Q14)&gt;=10,IF((入力!AC14-入力!Q14)&lt;=200,"○","最高値エラー"),"最低値エラー"),IF(入力!AC14&gt;入力!AD14, IF((入力!AC14-入力!Q14)&gt;=10,IF((入力!AC14-入力!Q14)&lt;=200,"○","最高値エラー"),"最低値エラー"), IF((入力!AD14-入力!Q14)&gt;=10,IF((入力!AD14-入力!Q14)&lt;=200,"○","最高値エラー"),"最低値エラー")))), IF(入力!AE14="","",IF(入力!AE14&gt;=10,IF(入力!AE14&lt;=200,"○","最高値エラー"),"最低値エラー")))</f>
        <v/>
      </c>
      <c r="AF14" s="361" t="str">
        <f>IF(入力!AF14="","", IF(AND(入力!Z14="",入力!AA14=""),"", IF(入力!AF14&lt;MIN(入力!Z14:'入力'!AA14), IF(入力!AF14&gt;=100,IF(入力!AF14&lt;=500,"○","最高値エラー"),"最低値エラー"),"関係性エラー")))</f>
        <v/>
      </c>
      <c r="AG14" s="361" t="str">
        <f>IF(入力!AG14="","", IF(AND(入力!Z14="",入力!AA14=""),"", IF(入力!AG14&lt;MIN(入力!Z14:'入力'!AA14), IF(入力!AG14&gt;=100,IF(入力!AG14&lt;=500,"○","最高値エラー"),"最低値エラー"),"関係性エラー")))</f>
        <v/>
      </c>
      <c r="AH14" s="361" t="str">
        <f>IF(入力!AH14="", IF(入力!AF14="",IF(入力!AG14="","", IF((入力!AG14-入力!Q14)&gt;=10,IF((入力!AG14-入力!Q14)&lt;=200,"○","最高値エラー"),"最低値エラー")),IF(入力!AG14="", IF((入力!AF14-入力!Q14)&gt;=10,IF((入力!AF14-入力!Q14)&lt;=200,"○","最高値エラー"),"最低値エラー"),IF(入力!AF14&gt;入力!AG14, IF((入力!AF14-入力!Q14)&gt;=10,IF((入力!AF14-入力!Q14)&lt;=200,"○","最高値エラー"),"最低値エラー"), IF((入力!AG14-入力!Q14)&gt;=10,IF((入力!AG14-入力!Q14)&lt;=200,"○","最高値エラー"),"最低値エラー")))), IF(入力!AH14="","",IF(入力!AH14&gt;=10,IF(入力!AH14&lt;=200,"○","最高値エラー"),"最低値エラー")))</f>
        <v/>
      </c>
      <c r="AI14" s="342" t="str">
        <f>IF(入力!AI14="","",IF(入力!AI14&gt;=3,IF(入力!AI14&lt;=20,"○","最高値エラー"),"最低値エラー"))</f>
        <v/>
      </c>
      <c r="AJ14" s="354" t="str">
        <f>IF(入力!AJ14="","",IF(入力!AJ14&gt;=3,IF(入力!AJ14&lt;=20,"○","最高値エラー"),"最低値エラー"))</f>
        <v/>
      </c>
      <c r="AK14" s="340" t="str">
        <f>IF(入力!AK14="","",IF(入力!AK14&gt;=3,IF(入力!AK14&lt;=50,"○","最高値エラー"),"最低値エラー"))</f>
        <v/>
      </c>
      <c r="AL14" s="345" t="str">
        <f>IF(入力!AL14="","",IF(入力!AL14&gt;=3,IF(入力!AL14&lt;=50,"○","最高値エラー"),"最低値エラー"))</f>
        <v/>
      </c>
      <c r="AM14" s="324" t="str">
        <f>IF(入力!AL14="","",IF(入力!AL14&gt;=3,IF(入力!AL14&lt;=50,"○","最高値エラー"),"最低値エラー"))</f>
        <v/>
      </c>
      <c r="AN14" s="379" t="str">
        <f>IF(入力!AN14="","",IF(入力!AN14&gt;=-50,IF(入力!AN14&lt;=100,"○","最高値エラー"),"最低値エラー"))</f>
        <v/>
      </c>
      <c r="AO14" s="324" t="str">
        <f>IF(入力!AO14="","",IF(入力!AO14&gt;=50,IF(入力!AO14&lt;=300,"○","最高値エラー"),"最低値エラー"))</f>
        <v/>
      </c>
      <c r="AP14" s="379" t="str">
        <f>IF(入力!AP14="","",IF(入力!AP14&gt;=-50,IF(入力!AP14&lt;=100,"○","最高値エラー"),"最低値エラー"))</f>
        <v/>
      </c>
      <c r="AQ14" s="324" t="str">
        <f>IF(入力!AQ14="","",IF(入力!AQ14&gt;=20,IF(入力!AQ14&lt;=200,"○","最高値エラー"),"最低値エラー"))</f>
        <v/>
      </c>
      <c r="AR14" s="379" t="str">
        <f>IF(入力!AR14="","",IF(入力!AR14&gt;=20,IF(入力!AR14&lt;=200,"○","最高値エラー"),"最低値エラー"))</f>
        <v/>
      </c>
      <c r="AS14" s="389" t="str">
        <f>IF(入力!AS14="","",IF(入力!AS14&gt;=0,IF(入力!AS14&lt;=4000,"○","最高値エラー"),"最低値エラー"))</f>
        <v/>
      </c>
      <c r="AT14" s="425" t="str">
        <f>IF(入力!AT14="","",IF(入力!AT14&gt;=0,IF(入力!AT14&lt;=100,"○","最高値エラー"),"最低値エラー"))</f>
        <v/>
      </c>
      <c r="AU14" s="324" t="str">
        <f>IF(入力!AU14="","",IF(入力!AU14&gt;=0,IF(入力!AU14&lt;=150,"○","最高値エラー"),"最低値エラー"))</f>
        <v/>
      </c>
      <c r="AV14" s="332" t="str">
        <f>IF(入力!AV14="","",IF(入力!AV14&gt;=0,IF(入力!AV14&lt;=150,"○","最高値エラー"),"最低値エラー"))</f>
        <v/>
      </c>
      <c r="AW14" s="324" t="str">
        <f>IF(入力!AW14="","",IF(入力!AW14&gt;=0,IF(入力!AW14&lt;=150,"○","最高値エラー"),"最低値エラー"))</f>
        <v/>
      </c>
      <c r="AX14" s="396" t="str">
        <f>IF(入力!AX14="","",IF(入力!AX14&gt;=0,IF(入力!AX14&lt;=150,"○","最高値エラー"),"最低値エラー"))</f>
        <v/>
      </c>
    </row>
    <row r="15" spans="1:50">
      <c r="A15" s="84">
        <f>IF(入力!A15="","",入力!A15)</f>
        <v>2</v>
      </c>
      <c r="B15" s="146" t="str">
        <f>IF(入力!B15="","",入力!B15)</f>
        <v/>
      </c>
      <c r="C15" s="146" t="str">
        <f>IF(入力!C15="","",入力!C15)</f>
        <v/>
      </c>
      <c r="D15" s="91" t="str">
        <f>IF(入力!D15="","",入力!D15)</f>
        <v/>
      </c>
      <c r="E15" s="507" t="str">
        <f>IF(入力!E15="", IF(D15="","",DATEDIF(D15,入力!$C$3,"Y")),入力!E15)</f>
        <v/>
      </c>
      <c r="F15" s="507" t="str">
        <f>IF(入力!F15="","",入力!F15)</f>
        <v/>
      </c>
      <c r="G15" s="146" t="str">
        <f>IF(入力!G15="","",入力!G15)</f>
        <v/>
      </c>
      <c r="H15" s="146" t="str">
        <f>IF(入力!H15="","",入力!H15)</f>
        <v/>
      </c>
      <c r="I15" s="507" t="str">
        <f>IF(入力!I15="","",入力!I15)</f>
        <v/>
      </c>
      <c r="J15" s="122" t="str">
        <f>IF(入力!J15="","",入力!J15)</f>
        <v/>
      </c>
      <c r="K15" s="406" t="str">
        <f>IF(入力!K15="","",IF(入力!K15&gt;=100,IF(入力!K15&lt;=250,"○","最高値エラー"),"最低値エラー"))</f>
        <v/>
      </c>
      <c r="L15" s="342" t="str">
        <f>IF(入力!L15="","",IF(入力!L15&gt;=20,IF(入力!L15&lt;=200,"○","最高値エラー"),"最低値エラー"))</f>
        <v/>
      </c>
      <c r="M15" s="325" t="str">
        <f>IF(入力!M15="","",IF(入力!M15&gt;=0,IF(入力!M15&lt;=100,"○","最高値エラー"),"最低値エラー"))</f>
        <v/>
      </c>
      <c r="N15" s="325" t="str">
        <f>IF(入力!N15="","",IF(入力!N15&gt;=0,IF(入力!N15&lt;=100,"○","最高値エラー"),"最低値エラー"))</f>
        <v/>
      </c>
      <c r="O15" s="325" t="str">
        <f>IF(入力!O15="", IF(OR(入力!L15="",入力!M15="",入力!N15=""),"", IF(入力!L15&gt;(入力!L15-(入力!L15*(4.57/(1.0868-0.00133*(入力!M15+入力!N15))-4.142)*100)/100), IF((入力!L15-(入力!L15*(4.57/(1.0868-0.00133*(入力!M15+入力!N15))-4.142)*100)/100)&gt;=20,IF((入力!L15-(入力!L15*(4.57/(1.0868-0.00133*(入力!M15+入力!N15))-4.142)*100)/100)&lt;=200,"○","最高値エラー"),"最低値エラー"),"関係性エラー")), IF(入力!O15&gt;=20,IF(入力!O15&lt;=200,IF(入力!L15&gt;入力!O15,"○","関係性エラー"),"最高値エラー"),"最低値エラー"))</f>
        <v/>
      </c>
      <c r="P15" s="325" t="str">
        <f>IF(入力!P15="", IF(入力!K15="","", IF(入力!L15/POWER(入力!K15/100,2)&gt;=10,IF(入力!L15/POWER(入力!K15/100,2)&lt;=50,"○","最高値エラー"),"最低値エラー")), IF(入力!P15&gt;=10,IF(入力!P15&lt;=50,"○","最高値エラー"),"最低値エラー"))</f>
        <v/>
      </c>
      <c r="Q15" s="407" t="str">
        <f>IF(入力!Q15="","", IF(入力!R15="","", IF(入力!Q15&gt;=入力!R15, IF(入力!Q15&gt;=100,IF(入力!Q15&lt;=300,"○","最高値エラー"),"最低値エラー"),"関係性エラー")))</f>
        <v/>
      </c>
      <c r="R15" s="379" t="str">
        <f>IF(入力!R15="","", IF(入力!Q15="","", IF(入力!Q15&gt;=入力!R15, IF(入力!R15&gt;=100,IF(入力!R15&lt;=300,"○","最高値エラー"),"最低値エラー"),"関係性エラー")))</f>
        <v/>
      </c>
      <c r="S15" s="348" t="str">
        <f>IF(入力!S15="","", IF(AND(入力!U15="",入力!V15=""),"", IF(入力!S15&lt; MIN(入力!U15,入力!V15), IF(入力!S15&gt;=2,IF(入力!S15&lt;=10,"○","最低値エラー"),"最高値エラー"),"関係性エラー")))</f>
        <v/>
      </c>
      <c r="T15" s="343" t="str">
        <f>IF(入力!T15="","", IF(AND(入力!U15="",入力!V15=""),"", IF(入力!T15&lt; MIN(入力!U15,入力!V15), IF(入力!T15&gt;=2,IF(入力!T15&lt;=10,"○","最低値エラー"),"最高値エラー"),"関係性エラー")))</f>
        <v/>
      </c>
      <c r="U15" s="344" t="str">
        <f>IF(入力!U15="","", IF(AND(入力!S15="",入力!T15=""),"", IF(入力!U15&gt;MAX(入力!S15,入力!T15), IF(入力!U15&gt;=3,IF(入力!U15&lt;=10,"○","最低値エラー"),"最高値エラー"),"関係性エラー")))</f>
        <v/>
      </c>
      <c r="V15" s="413" t="str">
        <f>IF(入力!V15="","", IF(AND(入力!S15="",入力!T15=""),"", IF(入力!V15&gt;MAX(入力!S15,入力!T15), IF(入力!V15&gt;=3,IF(入力!V15&lt;=10,"○","最低値エラー"),"最高値エラー"),"関係性エラー")))</f>
        <v/>
      </c>
      <c r="W15" s="417" t="str">
        <f>IF(入力!W15="","",IF(入力!W15&gt;=100,IF(入力!W15&lt;=500,"○","最高値エラー"),"最低値エラー"))</f>
        <v/>
      </c>
      <c r="X15" s="418" t="str">
        <f>IF(入力!X15="","",IF(入力!X15&gt;=100,IF(入力!X15&lt;=500,"○","最高値エラー"),"最低値エラー"))</f>
        <v/>
      </c>
      <c r="Y15" s="361" t="str">
        <f>IF(入力!Y15="", IF(入力!W15="",IF(入力!X15="","", IF((入力!X15-入力!Q15)&gt;=10,IF((入力!X15-入力!Q15)&lt;=200,"○","最高値エラー"),"最低値エラー")),IF(入力!X15="", IF((入力!W15-入力!Q15)&gt;=10,IF((入力!W15-入力!Q15)&lt;=200,"○","最高値エラー"),"最低値エラー"),IF(入力!W15&gt;入力!X15, IF((入力!W15-入力!Q15)&gt;=10,IF((入力!W15-入力!Q15)&lt;=200,"○","最高値エラー"),"最低値エラー"), IF((入力!X15-入力!Q15)&gt;=10,IF((入力!X15-入力!Q15)&lt;=200,"○","最高値エラー"),"最低値エラー")))), IF(入力!Y15="","",IF(入力!Y15&gt;=10,IF(入力!Y15&lt;=200,"○","最高値エラー"),"最低値エラー")))</f>
        <v/>
      </c>
      <c r="Z15" s="361" t="str">
        <f>IF(入力!Z15="","", IF(AND(入力!AC15="",入力!AD15="",入力!AD15="",入力!AG15=""),"", IF(入力!Z15&gt; MAX(入力!AC15:'入力'!AD15,入力!AD15:'入力'!AG15), IF(入力!Z15&gt;=100,IF(入力!Z15&lt;=500,"○","最高値エラー"),"最低値エラー"),"関係性エラー")))</f>
        <v/>
      </c>
      <c r="AA15" s="361" t="str">
        <f>IF(入力!AA15="","", IF(AND(入力!AC15="",入力!AD15="",入力!AD15="",入力!AG15=""),"", IF(入力!AA15&gt; MAX(入力!AC15:'入力'!AD15,入力!AD15:'入力'!AG15), IF(入力!AA15&gt;=100,IF(入力!AA15&lt;=500,"○","最高値エラー"),"最低値エラー"),"関係性エラー")))</f>
        <v/>
      </c>
      <c r="AB15" s="361" t="str">
        <f>IF(入力!AB15="", IF(入力!Z15="",IF(入力!AA15="","", IF((入力!AA15-入力!Q15)&gt;=10,IF((入力!AA15-入力!Q15)&lt;=200,"○","最高値エラー"),"最低値エラー")),IF(入力!AA15="", IF((入力!Z15-入力!Q15)&gt;=10,IF((入力!Z15-入力!Q15)&lt;=200,"○","最高値エラー"),"最低値エラー"),IF(入力!Z15&gt;入力!AA15, IF((入力!Z15-入力!Q15)&gt;=10,IF((入力!Z15-入力!Q15)&lt;=200,"○","最高値エラー"),"最低値エラー"), IF((入力!AA15-入力!Q15)&gt;=10,IF((入力!AA15-入力!Q15)&lt;=200,"○","最高値エラー"),"最低値エラー")))), IF(入力!AB15="","",IF(入力!AB15&gt;=10,IF(入力!AB15&lt;=200,"○","最高値エラー"),"最低値エラー")))</f>
        <v/>
      </c>
      <c r="AC15" s="361" t="str">
        <f>IF(入力!AC15="","", IF(AND(入力!Z15="",入力!AA15=""),"", IF(入力!AC15&lt;MIN(入力!Z15:'入力'!AA15), IF(入力!AC15&gt;=100,IF(入力!AC15&lt;=500,"○","最高値エラー"),"最低値エラー"),"関係性エラー")))</f>
        <v/>
      </c>
      <c r="AD15" s="361" t="str">
        <f>IF(入力!AD15="","", IF(AND(入力!Z15="",入力!AA15=""),"", IF(入力!AD15&lt;MIN(入力!Z15:'入力'!AA15), IF(入力!AD15&gt;=100,IF(入力!AD15&lt;=500,"○","最高値エラー"),"最低値エラー"),"関係性エラー")))</f>
        <v/>
      </c>
      <c r="AE15" s="361" t="str">
        <f>IF(入力!AE15="", IF(入力!AC15="",IF(入力!AD15="","", IF((入力!AD15-入力!Q15)&gt;=10,IF((入力!AD15-入力!Q15)&lt;=200,"○","最高値エラー"),"最低値エラー")),IF(入力!AD15="", IF((入力!AC15-入力!Q15)&gt;=10,IF((入力!AC15-入力!Q15)&lt;=200,"○","最高値エラー"),"最低値エラー"),IF(入力!AC15&gt;入力!AD15, IF((入力!AC15-入力!Q15)&gt;=10,IF((入力!AC15-入力!Q15)&lt;=200,"○","最高値エラー"),"最低値エラー"), IF((入力!AD15-入力!Q15)&gt;=10,IF((入力!AD15-入力!Q15)&lt;=200,"○","最高値エラー"),"最低値エラー")))), IF(入力!AE15="","",IF(入力!AE15&gt;=10,IF(入力!AE15&lt;=200,"○","最高値エラー"),"最低値エラー")))</f>
        <v/>
      </c>
      <c r="AF15" s="361" t="str">
        <f>IF(入力!AF15="","", IF(AND(入力!Z15="",入力!AA15=""),"", IF(入力!AF15&lt;MIN(入力!Z15:'入力'!AA15), IF(入力!AF15&gt;=100,IF(入力!AF15&lt;=500,"○","最高値エラー"),"最低値エラー"),"関係性エラー")))</f>
        <v/>
      </c>
      <c r="AG15" s="361" t="str">
        <f>IF(入力!AG15="","", IF(AND(入力!Z15="",入力!AA15=""),"", IF(入力!AG15&lt;MIN(入力!Z15:'入力'!AA15), IF(入力!AG15&gt;=100,IF(入力!AG15&lt;=500,"○","最高値エラー"),"最低値エラー"),"関係性エラー")))</f>
        <v/>
      </c>
      <c r="AH15" s="361" t="str">
        <f>IF(入力!AH15="", IF(入力!AF15="",IF(入力!AG15="","", IF((入力!AG15-入力!Q15)&gt;=10,IF((入力!AG15-入力!Q15)&lt;=200,"○","最高値エラー"),"最低値エラー")),IF(入力!AG15="", IF((入力!AF15-入力!Q15)&gt;=10,IF((入力!AF15-入力!Q15)&lt;=200,"○","最高値エラー"),"最低値エラー"),IF(入力!AF15&gt;入力!AG15, IF((入力!AF15-入力!Q15)&gt;=10,IF((入力!AF15-入力!Q15)&lt;=200,"○","最高値エラー"),"最低値エラー"), IF((入力!AG15-入力!Q15)&gt;=10,IF((入力!AG15-入力!Q15)&lt;=200,"○","最高値エラー"),"最低値エラー")))), IF(入力!AH15="","",IF(入力!AH15&gt;=10,IF(入力!AH15&lt;=200,"○","最高値エラー"),"最低値エラー")))</f>
        <v/>
      </c>
      <c r="AI15" s="342" t="str">
        <f>IF(入力!AI15="","",IF(入力!AI15&gt;=3,IF(入力!AI15&lt;=20,"○","最高値エラー"),"最低値エラー"))</f>
        <v/>
      </c>
      <c r="AJ15" s="354" t="str">
        <f>IF(入力!AJ15="","",IF(入力!AJ15&gt;=3,IF(入力!AJ15&lt;=20,"○","最高値エラー"),"最低値エラー"))</f>
        <v/>
      </c>
      <c r="AK15" s="340" t="str">
        <f>IF(入力!AK15="","",IF(入力!AK15&gt;=3,IF(入力!AK15&lt;=50,"○","最高値エラー"),"最低値エラー"))</f>
        <v/>
      </c>
      <c r="AL15" s="345" t="str">
        <f>IF(入力!AL15="","",IF(入力!AL15&gt;=3,IF(入力!AL15&lt;=50,"○","最高値エラー"),"最低値エラー"))</f>
        <v/>
      </c>
      <c r="AM15" s="324" t="str">
        <f>IF(入力!AL15="","",IF(入力!AL15&gt;=3,IF(入力!AL15&lt;=50,"○","最高値エラー"),"最低値エラー"))</f>
        <v/>
      </c>
      <c r="AN15" s="379" t="str">
        <f>IF(入力!AN15="","",IF(入力!AN15&gt;=-50,IF(入力!AN15&lt;=100,"○","最高値エラー"),"最低値エラー"))</f>
        <v/>
      </c>
      <c r="AO15" s="324" t="str">
        <f>IF(入力!AO15="","",IF(入力!AO15&gt;=50,IF(入力!AO15&lt;=300,"○","最高値エラー"),"最低値エラー"))</f>
        <v/>
      </c>
      <c r="AP15" s="379" t="str">
        <f>IF(入力!AP15="","",IF(入力!AP15&gt;=-50,IF(入力!AP15&lt;=100,"○","最高値エラー"),"最低値エラー"))</f>
        <v/>
      </c>
      <c r="AQ15" s="324" t="str">
        <f>IF(入力!AQ15="","",IF(入力!AQ15&gt;=20,IF(入力!AQ15&lt;=200,"○","最高値エラー"),"最低値エラー"))</f>
        <v/>
      </c>
      <c r="AR15" s="379" t="str">
        <f>IF(入力!AR15="","",IF(入力!AR15&gt;=20,IF(入力!AR15&lt;=200,"○","最高値エラー"),"最低値エラー"))</f>
        <v/>
      </c>
      <c r="AS15" s="389" t="str">
        <f>IF(入力!AS15="","",IF(入力!AS15&gt;=0,IF(入力!AS15&lt;=4000,"○","最高値エラー"),"最低値エラー"))</f>
        <v/>
      </c>
      <c r="AT15" s="425" t="str">
        <f>IF(入力!AT15="","",IF(入力!AT15&gt;=0,IF(入力!AT15&lt;=100,"○","最高値エラー"),"最低値エラー"))</f>
        <v/>
      </c>
      <c r="AU15" s="324" t="str">
        <f>IF(入力!AU15="","",IF(入力!AU15&gt;=0,IF(入力!AU15&lt;=150,"○","最高値エラー"),"最低値エラー"))</f>
        <v/>
      </c>
      <c r="AV15" s="332" t="str">
        <f>IF(入力!AV15="","",IF(入力!AV15&gt;=0,IF(入力!AV15&lt;=150,"○","最高値エラー"),"最低値エラー"))</f>
        <v/>
      </c>
      <c r="AW15" s="324" t="str">
        <f>IF(入力!AW15="","",IF(入力!AW15&gt;=0,IF(入力!AW15&lt;=150,"○","最高値エラー"),"最低値エラー"))</f>
        <v/>
      </c>
      <c r="AX15" s="396" t="str">
        <f>IF(入力!AX15="","",IF(入力!AX15&gt;=0,IF(入力!AX15&lt;=150,"○","最高値エラー"),"最低値エラー"))</f>
        <v/>
      </c>
    </row>
    <row r="16" spans="1:50">
      <c r="A16" s="84">
        <f>IF(入力!A16="","",入力!A16)</f>
        <v>3</v>
      </c>
      <c r="B16" s="146" t="str">
        <f>IF(入力!B16="","",入力!B16)</f>
        <v/>
      </c>
      <c r="C16" s="146" t="str">
        <f>IF(入力!C16="","",入力!C16)</f>
        <v/>
      </c>
      <c r="D16" s="91" t="str">
        <f>IF(入力!D16="","",入力!D16)</f>
        <v/>
      </c>
      <c r="E16" s="507" t="str">
        <f>IF(入力!E16="", IF(D16="","",DATEDIF(D16,入力!$C$3,"Y")),入力!E16)</f>
        <v/>
      </c>
      <c r="F16" s="507" t="str">
        <f>IF(入力!F16="","",入力!F16)</f>
        <v/>
      </c>
      <c r="G16" s="146" t="str">
        <f>IF(入力!G16="","",入力!G16)</f>
        <v/>
      </c>
      <c r="H16" s="146" t="str">
        <f>IF(入力!H16="","",入力!H16)</f>
        <v/>
      </c>
      <c r="I16" s="507" t="str">
        <f>IF(入力!I16="","",入力!I16)</f>
        <v/>
      </c>
      <c r="J16" s="122" t="str">
        <f>IF(入力!J16="","",入力!J16)</f>
        <v/>
      </c>
      <c r="K16" s="406" t="str">
        <f>IF(入力!K16="","",IF(入力!K16&gt;=100,IF(入力!K16&lt;=250,"○","最高値エラー"),"最低値エラー"))</f>
        <v/>
      </c>
      <c r="L16" s="342" t="str">
        <f>IF(入力!L16="","",IF(入力!L16&gt;=20,IF(入力!L16&lt;=200,"○","最高値エラー"),"最低値エラー"))</f>
        <v/>
      </c>
      <c r="M16" s="325" t="str">
        <f>IF(入力!M16="","",IF(入力!M16&gt;=0,IF(入力!M16&lt;=100,"○","最高値エラー"),"最低値エラー"))</f>
        <v/>
      </c>
      <c r="N16" s="325" t="str">
        <f>IF(入力!N16="","",IF(入力!N16&gt;=0,IF(入力!N16&lt;=100,"○","最高値エラー"),"最低値エラー"))</f>
        <v/>
      </c>
      <c r="O16" s="325" t="str">
        <f>IF(入力!O16="", IF(OR(入力!L16="",入力!M16="",入力!N16=""),"", IF(入力!L16&gt;(入力!L16-(入力!L16*(4.57/(1.0868-0.00133*(入力!M16+入力!N16))-4.142)*100)/100), IF((入力!L16-(入力!L16*(4.57/(1.0868-0.00133*(入力!M16+入力!N16))-4.142)*100)/100)&gt;=20,IF((入力!L16-(入力!L16*(4.57/(1.0868-0.00133*(入力!M16+入力!N16))-4.142)*100)/100)&lt;=200,"○","最高値エラー"),"最低値エラー"),"関係性エラー")), IF(入力!O16&gt;=20,IF(入力!O16&lt;=200,IF(入力!L16&gt;入力!O16,"○","関係性エラー"),"最高値エラー"),"最低値エラー"))</f>
        <v/>
      </c>
      <c r="P16" s="325" t="str">
        <f>IF(入力!P16="", IF(入力!K16="","", IF(入力!L16/POWER(入力!K16/100,2)&gt;=10,IF(入力!L16/POWER(入力!K16/100,2)&lt;=50,"○","最高値エラー"),"最低値エラー")), IF(入力!P16&gt;=10,IF(入力!P16&lt;=50,"○","最高値エラー"),"最低値エラー"))</f>
        <v/>
      </c>
      <c r="Q16" s="407" t="str">
        <f>IF(入力!Q16="","", IF(入力!R16="","", IF(入力!Q16&gt;=入力!R16, IF(入力!Q16&gt;=100,IF(入力!Q16&lt;=300,"○","最高値エラー"),"最低値エラー"),"関係性エラー")))</f>
        <v/>
      </c>
      <c r="R16" s="379" t="str">
        <f>IF(入力!R16="","", IF(入力!Q16="","", IF(入力!Q16&gt;=入力!R16, IF(入力!R16&gt;=100,IF(入力!R16&lt;=300,"○","最高値エラー"),"最低値エラー"),"関係性エラー")))</f>
        <v/>
      </c>
      <c r="S16" s="348" t="str">
        <f>IF(入力!S16="","", IF(AND(入力!U16="",入力!V16=""),"", IF(入力!S16&lt; MIN(入力!U16,入力!V16), IF(入力!S16&gt;=2,IF(入力!S16&lt;=10,"○","最低値エラー"),"最高値エラー"),"関係性エラー")))</f>
        <v/>
      </c>
      <c r="T16" s="343" t="str">
        <f>IF(入力!T16="","", IF(AND(入力!U16="",入力!V16=""),"", IF(入力!T16&lt; MIN(入力!U16,入力!V16), IF(入力!T16&gt;=2,IF(入力!T16&lt;=10,"○","最低値エラー"),"最高値エラー"),"関係性エラー")))</f>
        <v/>
      </c>
      <c r="U16" s="344" t="str">
        <f>IF(入力!U16="","", IF(AND(入力!S16="",入力!T16=""),"", IF(入力!U16&gt;MAX(入力!S16,入力!T16), IF(入力!U16&gt;=3,IF(入力!U16&lt;=10,"○","最低値エラー"),"最高値エラー"),"関係性エラー")))</f>
        <v/>
      </c>
      <c r="V16" s="413" t="str">
        <f>IF(入力!V16="","", IF(AND(入力!S16="",入力!T16=""),"", IF(入力!V16&gt;MAX(入力!S16,入力!T16), IF(入力!V16&gt;=3,IF(入力!V16&lt;=10,"○","最低値エラー"),"最高値エラー"),"関係性エラー")))</f>
        <v/>
      </c>
      <c r="W16" s="417" t="str">
        <f>IF(入力!W16="","",IF(入力!W16&gt;=100,IF(入力!W16&lt;=500,"○","最高値エラー"),"最低値エラー"))</f>
        <v/>
      </c>
      <c r="X16" s="418" t="str">
        <f>IF(入力!X16="","",IF(入力!X16&gt;=100,IF(入力!X16&lt;=500,"○","最高値エラー"),"最低値エラー"))</f>
        <v/>
      </c>
      <c r="Y16" s="361" t="str">
        <f>IF(入力!Y16="", IF(入力!W16="",IF(入力!X16="","", IF((入力!X16-入力!Q16)&gt;=10,IF((入力!X16-入力!Q16)&lt;=200,"○","最高値エラー"),"最低値エラー")),IF(入力!X16="", IF((入力!W16-入力!Q16)&gt;=10,IF((入力!W16-入力!Q16)&lt;=200,"○","最高値エラー"),"最低値エラー"),IF(入力!W16&gt;入力!X16, IF((入力!W16-入力!Q16)&gt;=10,IF((入力!W16-入力!Q16)&lt;=200,"○","最高値エラー"),"最低値エラー"), IF((入力!X16-入力!Q16)&gt;=10,IF((入力!X16-入力!Q16)&lt;=200,"○","最高値エラー"),"最低値エラー")))), IF(入力!Y16="","",IF(入力!Y16&gt;=10,IF(入力!Y16&lt;=200,"○","最高値エラー"),"最低値エラー")))</f>
        <v/>
      </c>
      <c r="Z16" s="361" t="str">
        <f>IF(入力!Z16="","", IF(AND(入力!AC16="",入力!AD16="",入力!AD16="",入力!AG16=""),"", IF(入力!Z16&gt; MAX(入力!AC16:'入力'!AD16,入力!AD16:'入力'!AG16), IF(入力!Z16&gt;=100,IF(入力!Z16&lt;=500,"○","最高値エラー"),"最低値エラー"),"関係性エラー")))</f>
        <v/>
      </c>
      <c r="AA16" s="361" t="str">
        <f>IF(入力!AA16="","", IF(AND(入力!AC16="",入力!AD16="",入力!AD16="",入力!AG16=""),"", IF(入力!AA16&gt; MAX(入力!AC16:'入力'!AD16,入力!AD16:'入力'!AG16), IF(入力!AA16&gt;=100,IF(入力!AA16&lt;=500,"○","最高値エラー"),"最低値エラー"),"関係性エラー")))</f>
        <v/>
      </c>
      <c r="AB16" s="361" t="str">
        <f>IF(入力!AB16="", IF(入力!Z16="",IF(入力!AA16="","", IF((入力!AA16-入力!Q16)&gt;=10,IF((入力!AA16-入力!Q16)&lt;=200,"○","最高値エラー"),"最低値エラー")),IF(入力!AA16="", IF((入力!Z16-入力!Q16)&gt;=10,IF((入力!Z16-入力!Q16)&lt;=200,"○","最高値エラー"),"最低値エラー"),IF(入力!Z16&gt;入力!AA16, IF((入力!Z16-入力!Q16)&gt;=10,IF((入力!Z16-入力!Q16)&lt;=200,"○","最高値エラー"),"最低値エラー"), IF((入力!AA16-入力!Q16)&gt;=10,IF((入力!AA16-入力!Q16)&lt;=200,"○","最高値エラー"),"最低値エラー")))), IF(入力!AB16="","",IF(入力!AB16&gt;=10,IF(入力!AB16&lt;=200,"○","最高値エラー"),"最低値エラー")))</f>
        <v/>
      </c>
      <c r="AC16" s="361" t="str">
        <f>IF(入力!AC16="","", IF(AND(入力!Z16="",入力!AA16=""),"", IF(入力!AC16&lt;MIN(入力!Z16:'入力'!AA16), IF(入力!AC16&gt;=100,IF(入力!AC16&lt;=500,"○","最高値エラー"),"最低値エラー"),"関係性エラー")))</f>
        <v/>
      </c>
      <c r="AD16" s="361" t="str">
        <f>IF(入力!AD16="","", IF(AND(入力!Z16="",入力!AA16=""),"", IF(入力!AD16&lt;MIN(入力!Z16:'入力'!AA16), IF(入力!AD16&gt;=100,IF(入力!AD16&lt;=500,"○","最高値エラー"),"最低値エラー"),"関係性エラー")))</f>
        <v/>
      </c>
      <c r="AE16" s="361" t="str">
        <f>IF(入力!AE16="", IF(入力!AC16="",IF(入力!AD16="","", IF((入力!AD16-入力!Q16)&gt;=10,IF((入力!AD16-入力!Q16)&lt;=200,"○","最高値エラー"),"最低値エラー")),IF(入力!AD16="", IF((入力!AC16-入力!Q16)&gt;=10,IF((入力!AC16-入力!Q16)&lt;=200,"○","最高値エラー"),"最低値エラー"),IF(入力!AC16&gt;入力!AD16, IF((入力!AC16-入力!Q16)&gt;=10,IF((入力!AC16-入力!Q16)&lt;=200,"○","最高値エラー"),"最低値エラー"), IF((入力!AD16-入力!Q16)&gt;=10,IF((入力!AD16-入力!Q16)&lt;=200,"○","最高値エラー"),"最低値エラー")))), IF(入力!AE16="","",IF(入力!AE16&gt;=10,IF(入力!AE16&lt;=200,"○","最高値エラー"),"最低値エラー")))</f>
        <v/>
      </c>
      <c r="AF16" s="361" t="str">
        <f>IF(入力!AF16="","", IF(AND(入力!Z16="",入力!AA16=""),"", IF(入力!AF16&lt;MIN(入力!Z16:'入力'!AA16), IF(入力!AF16&gt;=100,IF(入力!AF16&lt;=500,"○","最高値エラー"),"最低値エラー"),"関係性エラー")))</f>
        <v/>
      </c>
      <c r="AG16" s="361" t="str">
        <f>IF(入力!AG16="","", IF(AND(入力!Z16="",入力!AA16=""),"", IF(入力!AG16&lt;MIN(入力!Z16:'入力'!AA16), IF(入力!AG16&gt;=100,IF(入力!AG16&lt;=500,"○","最高値エラー"),"最低値エラー"),"関係性エラー")))</f>
        <v/>
      </c>
      <c r="AH16" s="361" t="str">
        <f>IF(入力!AH16="", IF(入力!AF16="",IF(入力!AG16="","", IF((入力!AG16-入力!Q16)&gt;=10,IF((入力!AG16-入力!Q16)&lt;=200,"○","最高値エラー"),"最低値エラー")),IF(入力!AG16="", IF((入力!AF16-入力!Q16)&gt;=10,IF((入力!AF16-入力!Q16)&lt;=200,"○","最高値エラー"),"最低値エラー"),IF(入力!AF16&gt;入力!AG16, IF((入力!AF16-入力!Q16)&gt;=10,IF((入力!AF16-入力!Q16)&lt;=200,"○","最高値エラー"),"最低値エラー"), IF((入力!AG16-入力!Q16)&gt;=10,IF((入力!AG16-入力!Q16)&lt;=200,"○","最高値エラー"),"最低値エラー")))), IF(入力!AH16="","",IF(入力!AH16&gt;=10,IF(入力!AH16&lt;=200,"○","最高値エラー"),"最低値エラー")))</f>
        <v/>
      </c>
      <c r="AI16" s="342" t="str">
        <f>IF(入力!AI16="","",IF(入力!AI16&gt;=3,IF(入力!AI16&lt;=20,"○","最高値エラー"),"最低値エラー"))</f>
        <v/>
      </c>
      <c r="AJ16" s="354" t="str">
        <f>IF(入力!AJ16="","",IF(入力!AJ16&gt;=3,IF(入力!AJ16&lt;=20,"○","最高値エラー"),"最低値エラー"))</f>
        <v/>
      </c>
      <c r="AK16" s="340" t="str">
        <f>IF(入力!AK16="","",IF(入力!AK16&gt;=3,IF(入力!AK16&lt;=50,"○","最高値エラー"),"最低値エラー"))</f>
        <v/>
      </c>
      <c r="AL16" s="345" t="str">
        <f>IF(入力!AL16="","",IF(入力!AL16&gt;=3,IF(入力!AL16&lt;=50,"○","最高値エラー"),"最低値エラー"))</f>
        <v/>
      </c>
      <c r="AM16" s="324" t="str">
        <f>IF(入力!AL16="","",IF(入力!AL16&gt;=3,IF(入力!AL16&lt;=50,"○","最高値エラー"),"最低値エラー"))</f>
        <v/>
      </c>
      <c r="AN16" s="379" t="str">
        <f>IF(入力!AN16="","",IF(入力!AN16&gt;=-50,IF(入力!AN16&lt;=100,"○","最高値エラー"),"最低値エラー"))</f>
        <v/>
      </c>
      <c r="AO16" s="324" t="str">
        <f>IF(入力!AO16="","",IF(入力!AO16&gt;=50,IF(入力!AO16&lt;=300,"○","最高値エラー"),"最低値エラー"))</f>
        <v/>
      </c>
      <c r="AP16" s="379" t="str">
        <f>IF(入力!AP16="","",IF(入力!AP16&gt;=-50,IF(入力!AP16&lt;=100,"○","最高値エラー"),"最低値エラー"))</f>
        <v/>
      </c>
      <c r="AQ16" s="324" t="str">
        <f>IF(入力!AQ16="","",IF(入力!AQ16&gt;=20,IF(入力!AQ16&lt;=200,"○","最高値エラー"),"最低値エラー"))</f>
        <v/>
      </c>
      <c r="AR16" s="379" t="str">
        <f>IF(入力!AR16="","",IF(入力!AR16&gt;=20,IF(入力!AR16&lt;=200,"○","最高値エラー"),"最低値エラー"))</f>
        <v/>
      </c>
      <c r="AS16" s="389" t="str">
        <f>IF(入力!AS16="","",IF(入力!AS16&gt;=0,IF(入力!AS16&lt;=4000,"○","最高値エラー"),"最低値エラー"))</f>
        <v/>
      </c>
      <c r="AT16" s="425" t="str">
        <f>IF(入力!AT16="","",IF(入力!AT16&gt;=0,IF(入力!AT16&lt;=100,"○","最高値エラー"),"最低値エラー"))</f>
        <v/>
      </c>
      <c r="AU16" s="324" t="str">
        <f>IF(入力!AU16="","",IF(入力!AU16&gt;=0,IF(入力!AU16&lt;=150,"○","最高値エラー"),"最低値エラー"))</f>
        <v/>
      </c>
      <c r="AV16" s="332" t="str">
        <f>IF(入力!AV16="","",IF(入力!AV16&gt;=0,IF(入力!AV16&lt;=150,"○","最高値エラー"),"最低値エラー"))</f>
        <v/>
      </c>
      <c r="AW16" s="324" t="str">
        <f>IF(入力!AW16="","",IF(入力!AW16&gt;=0,IF(入力!AW16&lt;=150,"○","最高値エラー"),"最低値エラー"))</f>
        <v/>
      </c>
      <c r="AX16" s="396" t="str">
        <f>IF(入力!AX16="","",IF(入力!AX16&gt;=0,IF(入力!AX16&lt;=150,"○","最高値エラー"),"最低値エラー"))</f>
        <v/>
      </c>
    </row>
    <row r="17" spans="1:50">
      <c r="A17" s="84">
        <f>IF(入力!A17="","",入力!A17)</f>
        <v>4</v>
      </c>
      <c r="B17" s="146" t="str">
        <f>IF(入力!B17="","",入力!B17)</f>
        <v/>
      </c>
      <c r="C17" s="146" t="str">
        <f>IF(入力!C17="","",入力!C17)</f>
        <v/>
      </c>
      <c r="D17" s="91" t="str">
        <f>IF(入力!D17="","",入力!D17)</f>
        <v/>
      </c>
      <c r="E17" s="507" t="str">
        <f>IF(入力!E17="", IF(D17="","",DATEDIF(D17,入力!$C$3,"Y")),入力!E17)</f>
        <v/>
      </c>
      <c r="F17" s="507" t="str">
        <f>IF(入力!F17="","",入力!F17)</f>
        <v/>
      </c>
      <c r="G17" s="146" t="str">
        <f>IF(入力!G17="","",入力!G17)</f>
        <v/>
      </c>
      <c r="H17" s="146" t="str">
        <f>IF(入力!H17="","",入力!H17)</f>
        <v/>
      </c>
      <c r="I17" s="507" t="str">
        <f>IF(入力!I17="","",入力!I17)</f>
        <v/>
      </c>
      <c r="J17" s="122" t="str">
        <f>IF(入力!J17="","",入力!J17)</f>
        <v/>
      </c>
      <c r="K17" s="406" t="str">
        <f>IF(入力!K17="","",IF(入力!K17&gt;=100,IF(入力!K17&lt;=250,"○","最高値エラー"),"最低値エラー"))</f>
        <v/>
      </c>
      <c r="L17" s="342" t="str">
        <f>IF(入力!L17="","",IF(入力!L17&gt;=20,IF(入力!L17&lt;=200,"○","最高値エラー"),"最低値エラー"))</f>
        <v/>
      </c>
      <c r="M17" s="325" t="str">
        <f>IF(入力!M17="","",IF(入力!M17&gt;=0,IF(入力!M17&lt;=100,"○","最高値エラー"),"最低値エラー"))</f>
        <v/>
      </c>
      <c r="N17" s="325" t="str">
        <f>IF(入力!N17="","",IF(入力!N17&gt;=0,IF(入力!N17&lt;=100,"○","最高値エラー"),"最低値エラー"))</f>
        <v/>
      </c>
      <c r="O17" s="325" t="str">
        <f>IF(入力!O17="", IF(OR(入力!L17="",入力!M17="",入力!N17=""),"", IF(入力!L17&gt;(入力!L17-(入力!L17*(4.57/(1.0868-0.00133*(入力!M17+入力!N17))-4.142)*100)/100), IF((入力!L17-(入力!L17*(4.57/(1.0868-0.00133*(入力!M17+入力!N17))-4.142)*100)/100)&gt;=20,IF((入力!L17-(入力!L17*(4.57/(1.0868-0.00133*(入力!M17+入力!N17))-4.142)*100)/100)&lt;=200,"○","最高値エラー"),"最低値エラー"),"関係性エラー")), IF(入力!O17&gt;=20,IF(入力!O17&lt;=200,IF(入力!L17&gt;入力!O17,"○","関係性エラー"),"最高値エラー"),"最低値エラー"))</f>
        <v/>
      </c>
      <c r="P17" s="325" t="str">
        <f>IF(入力!P17="", IF(入力!K17="","", IF(入力!L17/POWER(入力!K17/100,2)&gt;=10,IF(入力!L17/POWER(入力!K17/100,2)&lt;=50,"○","最高値エラー"),"最低値エラー")), IF(入力!P17&gt;=10,IF(入力!P17&lt;=50,"○","最高値エラー"),"最低値エラー"))</f>
        <v/>
      </c>
      <c r="Q17" s="407" t="str">
        <f>IF(入力!Q17="","", IF(入力!R17="","", IF(入力!Q17&gt;=入力!R17, IF(入力!Q17&gt;=100,IF(入力!Q17&lt;=300,"○","最高値エラー"),"最低値エラー"),"関係性エラー")))</f>
        <v/>
      </c>
      <c r="R17" s="379" t="str">
        <f>IF(入力!R17="","", IF(入力!Q17="","", IF(入力!Q17&gt;=入力!R17, IF(入力!R17&gt;=100,IF(入力!R17&lt;=300,"○","最高値エラー"),"最低値エラー"),"関係性エラー")))</f>
        <v/>
      </c>
      <c r="S17" s="348" t="str">
        <f>IF(入力!S17="","", IF(AND(入力!U17="",入力!V17=""),"", IF(入力!S17&lt; MIN(入力!U17,入力!V17), IF(入力!S17&gt;=2,IF(入力!S17&lt;=10,"○","最低値エラー"),"最高値エラー"),"関係性エラー")))</f>
        <v/>
      </c>
      <c r="T17" s="343" t="str">
        <f>IF(入力!T17="","", IF(AND(入力!U17="",入力!V17=""),"", IF(入力!T17&lt; MIN(入力!U17,入力!V17), IF(入力!T17&gt;=2,IF(入力!T17&lt;=10,"○","最低値エラー"),"最高値エラー"),"関係性エラー")))</f>
        <v/>
      </c>
      <c r="U17" s="344" t="str">
        <f>IF(入力!U17="","", IF(AND(入力!S17="",入力!T17=""),"", IF(入力!U17&gt;MAX(入力!S17,入力!T17), IF(入力!U17&gt;=3,IF(入力!U17&lt;=10,"○","最低値エラー"),"最高値エラー"),"関係性エラー")))</f>
        <v/>
      </c>
      <c r="V17" s="413" t="str">
        <f>IF(入力!V17="","", IF(AND(入力!S17="",入力!T17=""),"", IF(入力!V17&gt;MAX(入力!S17,入力!T17), IF(入力!V17&gt;=3,IF(入力!V17&lt;=10,"○","最低値エラー"),"最高値エラー"),"関係性エラー")))</f>
        <v/>
      </c>
      <c r="W17" s="417" t="str">
        <f>IF(入力!W17="","",IF(入力!W17&gt;=100,IF(入力!W17&lt;=500,"○","最高値エラー"),"最低値エラー"))</f>
        <v/>
      </c>
      <c r="X17" s="418" t="str">
        <f>IF(入力!X17="","",IF(入力!X17&gt;=100,IF(入力!X17&lt;=500,"○","最高値エラー"),"最低値エラー"))</f>
        <v/>
      </c>
      <c r="Y17" s="361" t="str">
        <f>IF(入力!Y17="", IF(入力!W17="",IF(入力!X17="","", IF((入力!X17-入力!Q17)&gt;=10,IF((入力!X17-入力!Q17)&lt;=200,"○","最高値エラー"),"最低値エラー")),IF(入力!X17="", IF((入力!W17-入力!Q17)&gt;=10,IF((入力!W17-入力!Q17)&lt;=200,"○","最高値エラー"),"最低値エラー"),IF(入力!W17&gt;入力!X17, IF((入力!W17-入力!Q17)&gt;=10,IF((入力!W17-入力!Q17)&lt;=200,"○","最高値エラー"),"最低値エラー"), IF((入力!X17-入力!Q17)&gt;=10,IF((入力!X17-入力!Q17)&lt;=200,"○","最高値エラー"),"最低値エラー")))), IF(入力!Y17="","",IF(入力!Y17&gt;=10,IF(入力!Y17&lt;=200,"○","最高値エラー"),"最低値エラー")))</f>
        <v/>
      </c>
      <c r="Z17" s="361" t="str">
        <f>IF(入力!Z17="","", IF(AND(入力!AC17="",入力!AD17="",入力!AD17="",入力!AG17=""),"", IF(入力!Z17&gt; MAX(入力!AC17:'入力'!AD17,入力!AD17:'入力'!AG17), IF(入力!Z17&gt;=100,IF(入力!Z17&lt;=500,"○","最高値エラー"),"最低値エラー"),"関係性エラー")))</f>
        <v/>
      </c>
      <c r="AA17" s="361" t="str">
        <f>IF(入力!AA17="","", IF(AND(入力!AC17="",入力!AD17="",入力!AD17="",入力!AG17=""),"", IF(入力!AA17&gt; MAX(入力!AC17:'入力'!AD17,入力!AD17:'入力'!AG17), IF(入力!AA17&gt;=100,IF(入力!AA17&lt;=500,"○","最高値エラー"),"最低値エラー"),"関係性エラー")))</f>
        <v/>
      </c>
      <c r="AB17" s="361" t="str">
        <f>IF(入力!AB17="", IF(入力!Z17="",IF(入力!AA17="","", IF((入力!AA17-入力!Q17)&gt;=10,IF((入力!AA17-入力!Q17)&lt;=200,"○","最高値エラー"),"最低値エラー")),IF(入力!AA17="", IF((入力!Z17-入力!Q17)&gt;=10,IF((入力!Z17-入力!Q17)&lt;=200,"○","最高値エラー"),"最低値エラー"),IF(入力!Z17&gt;入力!AA17, IF((入力!Z17-入力!Q17)&gt;=10,IF((入力!Z17-入力!Q17)&lt;=200,"○","最高値エラー"),"最低値エラー"), IF((入力!AA17-入力!Q17)&gt;=10,IF((入力!AA17-入力!Q17)&lt;=200,"○","最高値エラー"),"最低値エラー")))), IF(入力!AB17="","",IF(入力!AB17&gt;=10,IF(入力!AB17&lt;=200,"○","最高値エラー"),"最低値エラー")))</f>
        <v/>
      </c>
      <c r="AC17" s="361" t="str">
        <f>IF(入力!AC17="","", IF(AND(入力!Z17="",入力!AA17=""),"", IF(入力!AC17&lt;MIN(入力!Z17:'入力'!AA17), IF(入力!AC17&gt;=100,IF(入力!AC17&lt;=500,"○","最高値エラー"),"最低値エラー"),"関係性エラー")))</f>
        <v/>
      </c>
      <c r="AD17" s="361" t="str">
        <f>IF(入力!AD17="","", IF(AND(入力!Z17="",入力!AA17=""),"", IF(入力!AD17&lt;MIN(入力!Z17:'入力'!AA17), IF(入力!AD17&gt;=100,IF(入力!AD17&lt;=500,"○","最高値エラー"),"最低値エラー"),"関係性エラー")))</f>
        <v/>
      </c>
      <c r="AE17" s="361" t="str">
        <f>IF(入力!AE17="", IF(入力!AC17="",IF(入力!AD17="","", IF((入力!AD17-入力!Q17)&gt;=10,IF((入力!AD17-入力!Q17)&lt;=200,"○","最高値エラー"),"最低値エラー")),IF(入力!AD17="", IF((入力!AC17-入力!Q17)&gt;=10,IF((入力!AC17-入力!Q17)&lt;=200,"○","最高値エラー"),"最低値エラー"),IF(入力!AC17&gt;入力!AD17, IF((入力!AC17-入力!Q17)&gt;=10,IF((入力!AC17-入力!Q17)&lt;=200,"○","最高値エラー"),"最低値エラー"), IF((入力!AD17-入力!Q17)&gt;=10,IF((入力!AD17-入力!Q17)&lt;=200,"○","最高値エラー"),"最低値エラー")))), IF(入力!AE17="","",IF(入力!AE17&gt;=10,IF(入力!AE17&lt;=200,"○","最高値エラー"),"最低値エラー")))</f>
        <v/>
      </c>
      <c r="AF17" s="361" t="str">
        <f>IF(入力!AF17="","", IF(AND(入力!Z17="",入力!AA17=""),"", IF(入力!AF17&lt;MIN(入力!Z17:'入力'!AA17), IF(入力!AF17&gt;=100,IF(入力!AF17&lt;=500,"○","最高値エラー"),"最低値エラー"),"関係性エラー")))</f>
        <v/>
      </c>
      <c r="AG17" s="361" t="str">
        <f>IF(入力!AG17="","", IF(AND(入力!Z17="",入力!AA17=""),"", IF(入力!AG17&lt;MIN(入力!Z17:'入力'!AA17), IF(入力!AG17&gt;=100,IF(入力!AG17&lt;=500,"○","最高値エラー"),"最低値エラー"),"関係性エラー")))</f>
        <v/>
      </c>
      <c r="AH17" s="361" t="str">
        <f>IF(入力!AH17="", IF(入力!AF17="",IF(入力!AG17="","", IF((入力!AG17-入力!Q17)&gt;=10,IF((入力!AG17-入力!Q17)&lt;=200,"○","最高値エラー"),"最低値エラー")),IF(入力!AG17="", IF((入力!AF17-入力!Q17)&gt;=10,IF((入力!AF17-入力!Q17)&lt;=200,"○","最高値エラー"),"最低値エラー"),IF(入力!AF17&gt;入力!AG17, IF((入力!AF17-入力!Q17)&gt;=10,IF((入力!AF17-入力!Q17)&lt;=200,"○","最高値エラー"),"最低値エラー"), IF((入力!AG17-入力!Q17)&gt;=10,IF((入力!AG17-入力!Q17)&lt;=200,"○","最高値エラー"),"最低値エラー")))), IF(入力!AH17="","",IF(入力!AH17&gt;=10,IF(入力!AH17&lt;=200,"○","最高値エラー"),"最低値エラー")))</f>
        <v/>
      </c>
      <c r="AI17" s="342" t="str">
        <f>IF(入力!AI17="","",IF(入力!AI17&gt;=3,IF(入力!AI17&lt;=20,"○","最高値エラー"),"最低値エラー"))</f>
        <v/>
      </c>
      <c r="AJ17" s="354" t="str">
        <f>IF(入力!AJ17="","",IF(入力!AJ17&gt;=3,IF(入力!AJ17&lt;=20,"○","最高値エラー"),"最低値エラー"))</f>
        <v/>
      </c>
      <c r="AK17" s="340" t="str">
        <f>IF(入力!AK17="","",IF(入力!AK17&gt;=3,IF(入力!AK17&lt;=50,"○","最高値エラー"),"最低値エラー"))</f>
        <v/>
      </c>
      <c r="AL17" s="345" t="str">
        <f>IF(入力!AL17="","",IF(入力!AL17&gt;=3,IF(入力!AL17&lt;=50,"○","最高値エラー"),"最低値エラー"))</f>
        <v/>
      </c>
      <c r="AM17" s="324" t="str">
        <f>IF(入力!AL17="","",IF(入力!AL17&gt;=3,IF(入力!AL17&lt;=50,"○","最高値エラー"),"最低値エラー"))</f>
        <v/>
      </c>
      <c r="AN17" s="379" t="str">
        <f>IF(入力!AN17="","",IF(入力!AN17&gt;=-50,IF(入力!AN17&lt;=100,"○","最高値エラー"),"最低値エラー"))</f>
        <v/>
      </c>
      <c r="AO17" s="324" t="str">
        <f>IF(入力!AO17="","",IF(入力!AO17&gt;=50,IF(入力!AO17&lt;=300,"○","最高値エラー"),"最低値エラー"))</f>
        <v/>
      </c>
      <c r="AP17" s="379" t="str">
        <f>IF(入力!AP17="","",IF(入力!AP17&gt;=-50,IF(入力!AP17&lt;=100,"○","最高値エラー"),"最低値エラー"))</f>
        <v/>
      </c>
      <c r="AQ17" s="324" t="str">
        <f>IF(入力!AQ17="","",IF(入力!AQ17&gt;=20,IF(入力!AQ17&lt;=200,"○","最高値エラー"),"最低値エラー"))</f>
        <v/>
      </c>
      <c r="AR17" s="379" t="str">
        <f>IF(入力!AR17="","",IF(入力!AR17&gt;=20,IF(入力!AR17&lt;=200,"○","最高値エラー"),"最低値エラー"))</f>
        <v/>
      </c>
      <c r="AS17" s="389" t="str">
        <f>IF(入力!AS17="","",IF(入力!AS17&gt;=0,IF(入力!AS17&lt;=4000,"○","最高値エラー"),"最低値エラー"))</f>
        <v/>
      </c>
      <c r="AT17" s="425" t="str">
        <f>IF(入力!AT17="","",IF(入力!AT17&gt;=0,IF(入力!AT17&lt;=100,"○","最高値エラー"),"最低値エラー"))</f>
        <v/>
      </c>
      <c r="AU17" s="324" t="str">
        <f>IF(入力!AU17="","",IF(入力!AU17&gt;=0,IF(入力!AU17&lt;=150,"○","最高値エラー"),"最低値エラー"))</f>
        <v/>
      </c>
      <c r="AV17" s="332" t="str">
        <f>IF(入力!AV17="","",IF(入力!AV17&gt;=0,IF(入力!AV17&lt;=150,"○","最高値エラー"),"最低値エラー"))</f>
        <v/>
      </c>
      <c r="AW17" s="324" t="str">
        <f>IF(入力!AW17="","",IF(入力!AW17&gt;=0,IF(入力!AW17&lt;=150,"○","最高値エラー"),"最低値エラー"))</f>
        <v/>
      </c>
      <c r="AX17" s="396" t="str">
        <f>IF(入力!AX17="","",IF(入力!AX17&gt;=0,IF(入力!AX17&lt;=150,"○","最高値エラー"),"最低値エラー"))</f>
        <v/>
      </c>
    </row>
    <row r="18" spans="1:50">
      <c r="A18" s="84">
        <f>IF(入力!A18="","",入力!A18)</f>
        <v>5</v>
      </c>
      <c r="B18" s="146" t="str">
        <f>IF(入力!B18="","",入力!B18)</f>
        <v/>
      </c>
      <c r="C18" s="146" t="str">
        <f>IF(入力!C18="","",入力!C18)</f>
        <v/>
      </c>
      <c r="D18" s="91" t="str">
        <f>IF(入力!D18="","",入力!D18)</f>
        <v/>
      </c>
      <c r="E18" s="507" t="str">
        <f>IF(入力!E18="", IF(D18="","",DATEDIF(D18,入力!$C$3,"Y")),入力!E18)</f>
        <v/>
      </c>
      <c r="F18" s="507" t="str">
        <f>IF(入力!F18="","",入力!F18)</f>
        <v/>
      </c>
      <c r="G18" s="146" t="str">
        <f>IF(入力!G18="","",入力!G18)</f>
        <v/>
      </c>
      <c r="H18" s="146" t="str">
        <f>IF(入力!H18="","",入力!H18)</f>
        <v/>
      </c>
      <c r="I18" s="507" t="str">
        <f>IF(入力!I18="","",入力!I18)</f>
        <v/>
      </c>
      <c r="J18" s="122" t="str">
        <f>IF(入力!J18="","",入力!J18)</f>
        <v/>
      </c>
      <c r="K18" s="406" t="str">
        <f>IF(入力!K18="","",IF(入力!K18&gt;=100,IF(入力!K18&lt;=250,"○","最高値エラー"),"最低値エラー"))</f>
        <v/>
      </c>
      <c r="L18" s="342" t="str">
        <f>IF(入力!L18="","",IF(入力!L18&gt;=20,IF(入力!L18&lt;=200,"○","最高値エラー"),"最低値エラー"))</f>
        <v/>
      </c>
      <c r="M18" s="325" t="str">
        <f>IF(入力!M18="","",IF(入力!M18&gt;=0,IF(入力!M18&lt;=100,"○","最高値エラー"),"最低値エラー"))</f>
        <v/>
      </c>
      <c r="N18" s="325" t="str">
        <f>IF(入力!N18="","",IF(入力!N18&gt;=0,IF(入力!N18&lt;=100,"○","最高値エラー"),"最低値エラー"))</f>
        <v/>
      </c>
      <c r="O18" s="325" t="str">
        <f>IF(入力!O18="", IF(OR(入力!L18="",入力!M18="",入力!N18=""),"", IF(入力!L18&gt;(入力!L18-(入力!L18*(4.57/(1.0868-0.00133*(入力!M18+入力!N18))-4.142)*100)/100), IF((入力!L18-(入力!L18*(4.57/(1.0868-0.00133*(入力!M18+入力!N18))-4.142)*100)/100)&gt;=20,IF((入力!L18-(入力!L18*(4.57/(1.0868-0.00133*(入力!M18+入力!N18))-4.142)*100)/100)&lt;=200,"○","最高値エラー"),"最低値エラー"),"関係性エラー")), IF(入力!O18&gt;=20,IF(入力!O18&lt;=200,IF(入力!L18&gt;入力!O18,"○","関係性エラー"),"最高値エラー"),"最低値エラー"))</f>
        <v/>
      </c>
      <c r="P18" s="325" t="str">
        <f>IF(入力!P18="", IF(入力!K18="","", IF(入力!L18/POWER(入力!K18/100,2)&gt;=10,IF(入力!L18/POWER(入力!K18/100,2)&lt;=50,"○","最高値エラー"),"最低値エラー")), IF(入力!P18&gt;=10,IF(入力!P18&lt;=50,"○","最高値エラー"),"最低値エラー"))</f>
        <v/>
      </c>
      <c r="Q18" s="407" t="str">
        <f>IF(入力!Q18="","", IF(入力!R18="","", IF(入力!Q18&gt;=入力!R18, IF(入力!Q18&gt;=100,IF(入力!Q18&lt;=300,"○","最高値エラー"),"最低値エラー"),"関係性エラー")))</f>
        <v/>
      </c>
      <c r="R18" s="379" t="str">
        <f>IF(入力!R18="","", IF(入力!Q18="","", IF(入力!Q18&gt;=入力!R18, IF(入力!R18&gt;=100,IF(入力!R18&lt;=300,"○","最高値エラー"),"最低値エラー"),"関係性エラー")))</f>
        <v/>
      </c>
      <c r="S18" s="348" t="str">
        <f>IF(入力!S18="","", IF(AND(入力!U18="",入力!V18=""),"", IF(入力!S18&lt; MIN(入力!U18,入力!V18), IF(入力!S18&gt;=2,IF(入力!S18&lt;=10,"○","最低値エラー"),"最高値エラー"),"関係性エラー")))</f>
        <v/>
      </c>
      <c r="T18" s="343" t="str">
        <f>IF(入力!T18="","", IF(AND(入力!U18="",入力!V18=""),"", IF(入力!T18&lt; MIN(入力!U18,入力!V18), IF(入力!T18&gt;=2,IF(入力!T18&lt;=10,"○","最低値エラー"),"最高値エラー"),"関係性エラー")))</f>
        <v/>
      </c>
      <c r="U18" s="344" t="str">
        <f>IF(入力!U18="","", IF(AND(入力!S18="",入力!T18=""),"", IF(入力!U18&gt;MAX(入力!S18,入力!T18), IF(入力!U18&gt;=3,IF(入力!U18&lt;=10,"○","最低値エラー"),"最高値エラー"),"関係性エラー")))</f>
        <v/>
      </c>
      <c r="V18" s="413" t="str">
        <f>IF(入力!V18="","", IF(AND(入力!S18="",入力!T18=""),"", IF(入力!V18&gt;MAX(入力!S18,入力!T18), IF(入力!V18&gt;=3,IF(入力!V18&lt;=10,"○","最低値エラー"),"最高値エラー"),"関係性エラー")))</f>
        <v/>
      </c>
      <c r="W18" s="417" t="str">
        <f>IF(入力!W18="","",IF(入力!W18&gt;=100,IF(入力!W18&lt;=500,"○","最高値エラー"),"最低値エラー"))</f>
        <v/>
      </c>
      <c r="X18" s="418" t="str">
        <f>IF(入力!X18="","",IF(入力!X18&gt;=100,IF(入力!X18&lt;=500,"○","最高値エラー"),"最低値エラー"))</f>
        <v/>
      </c>
      <c r="Y18" s="361" t="str">
        <f>IF(入力!Y18="", IF(入力!W18="",IF(入力!X18="","", IF((入力!X18-入力!Q18)&gt;=10,IF((入力!X18-入力!Q18)&lt;=200,"○","最高値エラー"),"最低値エラー")),IF(入力!X18="", IF((入力!W18-入力!Q18)&gt;=10,IF((入力!W18-入力!Q18)&lt;=200,"○","最高値エラー"),"最低値エラー"),IF(入力!W18&gt;入力!X18, IF((入力!W18-入力!Q18)&gt;=10,IF((入力!W18-入力!Q18)&lt;=200,"○","最高値エラー"),"最低値エラー"), IF((入力!X18-入力!Q18)&gt;=10,IF((入力!X18-入力!Q18)&lt;=200,"○","最高値エラー"),"最低値エラー")))), IF(入力!Y18="","",IF(入力!Y18&gt;=10,IF(入力!Y18&lt;=200,"○","最高値エラー"),"最低値エラー")))</f>
        <v/>
      </c>
      <c r="Z18" s="361" t="str">
        <f>IF(入力!Z18="","", IF(AND(入力!AC18="",入力!AD18="",入力!AD18="",入力!AG18=""),"", IF(入力!Z18&gt; MAX(入力!AC18:'入力'!AD18,入力!AD18:'入力'!AG18), IF(入力!Z18&gt;=100,IF(入力!Z18&lt;=500,"○","最高値エラー"),"最低値エラー"),"関係性エラー")))</f>
        <v/>
      </c>
      <c r="AA18" s="361" t="str">
        <f>IF(入力!AA18="","", IF(AND(入力!AC18="",入力!AD18="",入力!AD18="",入力!AG18=""),"", IF(入力!AA18&gt; MAX(入力!AC18:'入力'!AD18,入力!AD18:'入力'!AG18), IF(入力!AA18&gt;=100,IF(入力!AA18&lt;=500,"○","最高値エラー"),"最低値エラー"),"関係性エラー")))</f>
        <v/>
      </c>
      <c r="AB18" s="361" t="str">
        <f>IF(入力!AB18="", IF(入力!Z18="",IF(入力!AA18="","", IF((入力!AA18-入力!Q18)&gt;=10,IF((入力!AA18-入力!Q18)&lt;=200,"○","最高値エラー"),"最低値エラー")),IF(入力!AA18="", IF((入力!Z18-入力!Q18)&gt;=10,IF((入力!Z18-入力!Q18)&lt;=200,"○","最高値エラー"),"最低値エラー"),IF(入力!Z18&gt;入力!AA18, IF((入力!Z18-入力!Q18)&gt;=10,IF((入力!Z18-入力!Q18)&lt;=200,"○","最高値エラー"),"最低値エラー"), IF((入力!AA18-入力!Q18)&gt;=10,IF((入力!AA18-入力!Q18)&lt;=200,"○","最高値エラー"),"最低値エラー")))), IF(入力!AB18="","",IF(入力!AB18&gt;=10,IF(入力!AB18&lt;=200,"○","最高値エラー"),"最低値エラー")))</f>
        <v/>
      </c>
      <c r="AC18" s="361" t="str">
        <f>IF(入力!AC18="","", IF(AND(入力!Z18="",入力!AA18=""),"", IF(入力!AC18&lt;MIN(入力!Z18:'入力'!AA18), IF(入力!AC18&gt;=100,IF(入力!AC18&lt;=500,"○","最高値エラー"),"最低値エラー"),"関係性エラー")))</f>
        <v/>
      </c>
      <c r="AD18" s="361" t="str">
        <f>IF(入力!AD18="","", IF(AND(入力!Z18="",入力!AA18=""),"", IF(入力!AD18&lt;MIN(入力!Z18:'入力'!AA18), IF(入力!AD18&gt;=100,IF(入力!AD18&lt;=500,"○","最高値エラー"),"最低値エラー"),"関係性エラー")))</f>
        <v/>
      </c>
      <c r="AE18" s="361" t="str">
        <f>IF(入力!AE18="", IF(入力!AC18="",IF(入力!AD18="","", IF((入力!AD18-入力!Q18)&gt;=10,IF((入力!AD18-入力!Q18)&lt;=200,"○","最高値エラー"),"最低値エラー")),IF(入力!AD18="", IF((入力!AC18-入力!Q18)&gt;=10,IF((入力!AC18-入力!Q18)&lt;=200,"○","最高値エラー"),"最低値エラー"),IF(入力!AC18&gt;入力!AD18, IF((入力!AC18-入力!Q18)&gt;=10,IF((入力!AC18-入力!Q18)&lt;=200,"○","最高値エラー"),"最低値エラー"), IF((入力!AD18-入力!Q18)&gt;=10,IF((入力!AD18-入力!Q18)&lt;=200,"○","最高値エラー"),"最低値エラー")))), IF(入力!AE18="","",IF(入力!AE18&gt;=10,IF(入力!AE18&lt;=200,"○","最高値エラー"),"最低値エラー")))</f>
        <v/>
      </c>
      <c r="AF18" s="361" t="str">
        <f>IF(入力!AF18="","", IF(AND(入力!Z18="",入力!AA18=""),"", IF(入力!AF18&lt;MIN(入力!Z18:'入力'!AA18), IF(入力!AF18&gt;=100,IF(入力!AF18&lt;=500,"○","最高値エラー"),"最低値エラー"),"関係性エラー")))</f>
        <v/>
      </c>
      <c r="AG18" s="361" t="str">
        <f>IF(入力!AG18="","", IF(AND(入力!Z18="",入力!AA18=""),"", IF(入力!AG18&lt;MIN(入力!Z18:'入力'!AA18), IF(入力!AG18&gt;=100,IF(入力!AG18&lt;=500,"○","最高値エラー"),"最低値エラー"),"関係性エラー")))</f>
        <v/>
      </c>
      <c r="AH18" s="361" t="str">
        <f>IF(入力!AH18="", IF(入力!AF18="",IF(入力!AG18="","", IF((入力!AG18-入力!Q18)&gt;=10,IF((入力!AG18-入力!Q18)&lt;=200,"○","最高値エラー"),"最低値エラー")),IF(入力!AG18="", IF((入力!AF18-入力!Q18)&gt;=10,IF((入力!AF18-入力!Q18)&lt;=200,"○","最高値エラー"),"最低値エラー"),IF(入力!AF18&gt;入力!AG18, IF((入力!AF18-入力!Q18)&gt;=10,IF((入力!AF18-入力!Q18)&lt;=200,"○","最高値エラー"),"最低値エラー"), IF((入力!AG18-入力!Q18)&gt;=10,IF((入力!AG18-入力!Q18)&lt;=200,"○","最高値エラー"),"最低値エラー")))), IF(入力!AH18="","",IF(入力!AH18&gt;=10,IF(入力!AH18&lt;=200,"○","最高値エラー"),"最低値エラー")))</f>
        <v/>
      </c>
      <c r="AI18" s="342" t="str">
        <f>IF(入力!AI18="","",IF(入力!AI18&gt;=3,IF(入力!AI18&lt;=20,"○","最高値エラー"),"最低値エラー"))</f>
        <v/>
      </c>
      <c r="AJ18" s="354" t="str">
        <f>IF(入力!AJ18="","",IF(入力!AJ18&gt;=3,IF(入力!AJ18&lt;=20,"○","最高値エラー"),"最低値エラー"))</f>
        <v/>
      </c>
      <c r="AK18" s="340" t="str">
        <f>IF(入力!AK18="","",IF(入力!AK18&gt;=3,IF(入力!AK18&lt;=50,"○","最高値エラー"),"最低値エラー"))</f>
        <v/>
      </c>
      <c r="AL18" s="345" t="str">
        <f>IF(入力!AL18="","",IF(入力!AL18&gt;=3,IF(入力!AL18&lt;=50,"○","最高値エラー"),"最低値エラー"))</f>
        <v/>
      </c>
      <c r="AM18" s="324" t="str">
        <f>IF(入力!AL18="","",IF(入力!AL18&gt;=3,IF(入力!AL18&lt;=50,"○","最高値エラー"),"最低値エラー"))</f>
        <v/>
      </c>
      <c r="AN18" s="379" t="str">
        <f>IF(入力!AN18="","",IF(入力!AN18&gt;=-50,IF(入力!AN18&lt;=100,"○","最高値エラー"),"最低値エラー"))</f>
        <v/>
      </c>
      <c r="AO18" s="324" t="str">
        <f>IF(入力!AO18="","",IF(入力!AO18&gt;=50,IF(入力!AO18&lt;=300,"○","最高値エラー"),"最低値エラー"))</f>
        <v/>
      </c>
      <c r="AP18" s="379" t="str">
        <f>IF(入力!AP18="","",IF(入力!AP18&gt;=-50,IF(入力!AP18&lt;=100,"○","最高値エラー"),"最低値エラー"))</f>
        <v/>
      </c>
      <c r="AQ18" s="324" t="str">
        <f>IF(入力!AQ18="","",IF(入力!AQ18&gt;=20,IF(入力!AQ18&lt;=200,"○","最高値エラー"),"最低値エラー"))</f>
        <v/>
      </c>
      <c r="AR18" s="379" t="str">
        <f>IF(入力!AR18="","",IF(入力!AR18&gt;=20,IF(入力!AR18&lt;=200,"○","最高値エラー"),"最低値エラー"))</f>
        <v/>
      </c>
      <c r="AS18" s="389" t="str">
        <f>IF(入力!AS18="","",IF(入力!AS18&gt;=0,IF(入力!AS18&lt;=4000,"○","最高値エラー"),"最低値エラー"))</f>
        <v/>
      </c>
      <c r="AT18" s="425" t="str">
        <f>IF(入力!AT18="","",IF(入力!AT18&gt;=0,IF(入力!AT18&lt;=100,"○","最高値エラー"),"最低値エラー"))</f>
        <v/>
      </c>
      <c r="AU18" s="324" t="str">
        <f>IF(入力!AU18="","",IF(入力!AU18&gt;=0,IF(入力!AU18&lt;=150,"○","最高値エラー"),"最低値エラー"))</f>
        <v/>
      </c>
      <c r="AV18" s="332" t="str">
        <f>IF(入力!AV18="","",IF(入力!AV18&gt;=0,IF(入力!AV18&lt;=150,"○","最高値エラー"),"最低値エラー"))</f>
        <v/>
      </c>
      <c r="AW18" s="324" t="str">
        <f>IF(入力!AW18="","",IF(入力!AW18&gt;=0,IF(入力!AW18&lt;=150,"○","最高値エラー"),"最低値エラー"))</f>
        <v/>
      </c>
      <c r="AX18" s="396" t="str">
        <f>IF(入力!AX18="","",IF(入力!AX18&gt;=0,IF(入力!AX18&lt;=150,"○","最高値エラー"),"最低値エラー"))</f>
        <v/>
      </c>
    </row>
    <row r="19" spans="1:50">
      <c r="A19" s="84">
        <f>IF(入力!A19="","",入力!A19)</f>
        <v>6</v>
      </c>
      <c r="B19" s="146" t="str">
        <f>IF(入力!B19="","",入力!B19)</f>
        <v/>
      </c>
      <c r="C19" s="146" t="str">
        <f>IF(入力!C19="","",入力!C19)</f>
        <v/>
      </c>
      <c r="D19" s="91" t="str">
        <f>IF(入力!D19="","",入力!D19)</f>
        <v/>
      </c>
      <c r="E19" s="507" t="str">
        <f>IF(入力!E19="", IF(D19="","",DATEDIF(D19,入力!$C$3,"Y")),入力!E19)</f>
        <v/>
      </c>
      <c r="F19" s="507" t="str">
        <f>IF(入力!F19="","",入力!F19)</f>
        <v/>
      </c>
      <c r="G19" s="146" t="str">
        <f>IF(入力!G19="","",入力!G19)</f>
        <v/>
      </c>
      <c r="H19" s="146" t="str">
        <f>IF(入力!H19="","",入力!H19)</f>
        <v/>
      </c>
      <c r="I19" s="507" t="str">
        <f>IF(入力!I19="","",入力!I19)</f>
        <v/>
      </c>
      <c r="J19" s="122" t="str">
        <f>IF(入力!J19="","",入力!J19)</f>
        <v/>
      </c>
      <c r="K19" s="406" t="str">
        <f>IF(入力!K19="","",IF(入力!K19&gt;=100,IF(入力!K19&lt;=250,"○","最高値エラー"),"最低値エラー"))</f>
        <v/>
      </c>
      <c r="L19" s="342" t="str">
        <f>IF(入力!L19="","",IF(入力!L19&gt;=20,IF(入力!L19&lt;=200,"○","最高値エラー"),"最低値エラー"))</f>
        <v/>
      </c>
      <c r="M19" s="325" t="str">
        <f>IF(入力!M19="","",IF(入力!M19&gt;=0,IF(入力!M19&lt;=100,"○","最高値エラー"),"最低値エラー"))</f>
        <v/>
      </c>
      <c r="N19" s="325" t="str">
        <f>IF(入力!N19="","",IF(入力!N19&gt;=0,IF(入力!N19&lt;=100,"○","最高値エラー"),"最低値エラー"))</f>
        <v/>
      </c>
      <c r="O19" s="325" t="str">
        <f>IF(入力!O19="", IF(OR(入力!L19="",入力!M19="",入力!N19=""),"", IF(入力!L19&gt;(入力!L19-(入力!L19*(4.57/(1.0868-0.00133*(入力!M19+入力!N19))-4.142)*100)/100), IF((入力!L19-(入力!L19*(4.57/(1.0868-0.00133*(入力!M19+入力!N19))-4.142)*100)/100)&gt;=20,IF((入力!L19-(入力!L19*(4.57/(1.0868-0.00133*(入力!M19+入力!N19))-4.142)*100)/100)&lt;=200,"○","最高値エラー"),"最低値エラー"),"関係性エラー")), IF(入力!O19&gt;=20,IF(入力!O19&lt;=200,IF(入力!L19&gt;入力!O19,"○","関係性エラー"),"最高値エラー"),"最低値エラー"))</f>
        <v/>
      </c>
      <c r="P19" s="325" t="str">
        <f>IF(入力!P19="", IF(入力!K19="","", IF(入力!L19/POWER(入力!K19/100,2)&gt;=10,IF(入力!L19/POWER(入力!K19/100,2)&lt;=50,"○","最高値エラー"),"最低値エラー")), IF(入力!P19&gt;=10,IF(入力!P19&lt;=50,"○","最高値エラー"),"最低値エラー"))</f>
        <v/>
      </c>
      <c r="Q19" s="407" t="str">
        <f>IF(入力!Q19="","", IF(入力!R19="","", IF(入力!Q19&gt;=入力!R19, IF(入力!Q19&gt;=100,IF(入力!Q19&lt;=300,"○","最高値エラー"),"最低値エラー"),"関係性エラー")))</f>
        <v/>
      </c>
      <c r="R19" s="379" t="str">
        <f>IF(入力!R19="","", IF(入力!Q19="","", IF(入力!Q19&gt;=入力!R19, IF(入力!R19&gt;=100,IF(入力!R19&lt;=300,"○","最高値エラー"),"最低値エラー"),"関係性エラー")))</f>
        <v/>
      </c>
      <c r="S19" s="348" t="str">
        <f>IF(入力!S19="","", IF(AND(入力!U19="",入力!V19=""),"", IF(入力!S19&lt; MIN(入力!U19,入力!V19), IF(入力!S19&gt;=2,IF(入力!S19&lt;=10,"○","最低値エラー"),"最高値エラー"),"関係性エラー")))</f>
        <v/>
      </c>
      <c r="T19" s="343" t="str">
        <f>IF(入力!T19="","", IF(AND(入力!U19="",入力!V19=""),"", IF(入力!T19&lt; MIN(入力!U19,入力!V19), IF(入力!T19&gt;=2,IF(入力!T19&lt;=10,"○","最低値エラー"),"最高値エラー"),"関係性エラー")))</f>
        <v/>
      </c>
      <c r="U19" s="344" t="str">
        <f>IF(入力!U19="","", IF(AND(入力!S19="",入力!T19=""),"", IF(入力!U19&gt;MAX(入力!S19,入力!T19), IF(入力!U19&gt;=3,IF(入力!U19&lt;=10,"○","最低値エラー"),"最高値エラー"),"関係性エラー")))</f>
        <v/>
      </c>
      <c r="V19" s="413" t="str">
        <f>IF(入力!V19="","", IF(AND(入力!S19="",入力!T19=""),"", IF(入力!V19&gt;MAX(入力!S19,入力!T19), IF(入力!V19&gt;=3,IF(入力!V19&lt;=10,"○","最低値エラー"),"最高値エラー"),"関係性エラー")))</f>
        <v/>
      </c>
      <c r="W19" s="417" t="str">
        <f>IF(入力!W19="","",IF(入力!W19&gt;=100,IF(入力!W19&lt;=500,"○","最高値エラー"),"最低値エラー"))</f>
        <v/>
      </c>
      <c r="X19" s="418" t="str">
        <f>IF(入力!X19="","",IF(入力!X19&gt;=100,IF(入力!X19&lt;=500,"○","最高値エラー"),"最低値エラー"))</f>
        <v/>
      </c>
      <c r="Y19" s="361" t="str">
        <f>IF(入力!Y19="", IF(入力!W19="",IF(入力!X19="","", IF((入力!X19-入力!Q19)&gt;=10,IF((入力!X19-入力!Q19)&lt;=200,"○","最高値エラー"),"最低値エラー")),IF(入力!X19="", IF((入力!W19-入力!Q19)&gt;=10,IF((入力!W19-入力!Q19)&lt;=200,"○","最高値エラー"),"最低値エラー"),IF(入力!W19&gt;入力!X19, IF((入力!W19-入力!Q19)&gt;=10,IF((入力!W19-入力!Q19)&lt;=200,"○","最高値エラー"),"最低値エラー"), IF((入力!X19-入力!Q19)&gt;=10,IF((入力!X19-入力!Q19)&lt;=200,"○","最高値エラー"),"最低値エラー")))), IF(入力!Y19="","",IF(入力!Y19&gt;=10,IF(入力!Y19&lt;=200,"○","最高値エラー"),"最低値エラー")))</f>
        <v/>
      </c>
      <c r="Z19" s="361" t="str">
        <f>IF(入力!Z19="","", IF(AND(入力!AC19="",入力!AD19="",入力!AD19="",入力!AG19=""),"", IF(入力!Z19&gt; MAX(入力!AC19:'入力'!AD19,入力!AD19:'入力'!AG19), IF(入力!Z19&gt;=100,IF(入力!Z19&lt;=500,"○","最高値エラー"),"最低値エラー"),"関係性エラー")))</f>
        <v/>
      </c>
      <c r="AA19" s="361" t="str">
        <f>IF(入力!AA19="","", IF(AND(入力!AC19="",入力!AD19="",入力!AD19="",入力!AG19=""),"", IF(入力!AA19&gt; MAX(入力!AC19:'入力'!AD19,入力!AD19:'入力'!AG19), IF(入力!AA19&gt;=100,IF(入力!AA19&lt;=500,"○","最高値エラー"),"最低値エラー"),"関係性エラー")))</f>
        <v/>
      </c>
      <c r="AB19" s="361" t="str">
        <f>IF(入力!AB19="", IF(入力!Z19="",IF(入力!AA19="","", IF((入力!AA19-入力!Q19)&gt;=10,IF((入力!AA19-入力!Q19)&lt;=200,"○","最高値エラー"),"最低値エラー")),IF(入力!AA19="", IF((入力!Z19-入力!Q19)&gt;=10,IF((入力!Z19-入力!Q19)&lt;=200,"○","最高値エラー"),"最低値エラー"),IF(入力!Z19&gt;入力!AA19, IF((入力!Z19-入力!Q19)&gt;=10,IF((入力!Z19-入力!Q19)&lt;=200,"○","最高値エラー"),"最低値エラー"), IF((入力!AA19-入力!Q19)&gt;=10,IF((入力!AA19-入力!Q19)&lt;=200,"○","最高値エラー"),"最低値エラー")))), IF(入力!AB19="","",IF(入力!AB19&gt;=10,IF(入力!AB19&lt;=200,"○","最高値エラー"),"最低値エラー")))</f>
        <v/>
      </c>
      <c r="AC19" s="361" t="str">
        <f>IF(入力!AC19="","", IF(AND(入力!Z19="",入力!AA19=""),"", IF(入力!AC19&lt;MIN(入力!Z19:'入力'!AA19), IF(入力!AC19&gt;=100,IF(入力!AC19&lt;=500,"○","最高値エラー"),"最低値エラー"),"関係性エラー")))</f>
        <v/>
      </c>
      <c r="AD19" s="361" t="str">
        <f>IF(入力!AD19="","", IF(AND(入力!Z19="",入力!AA19=""),"", IF(入力!AD19&lt;MIN(入力!Z19:'入力'!AA19), IF(入力!AD19&gt;=100,IF(入力!AD19&lt;=500,"○","最高値エラー"),"最低値エラー"),"関係性エラー")))</f>
        <v/>
      </c>
      <c r="AE19" s="361" t="str">
        <f>IF(入力!AE19="", IF(入力!AC19="",IF(入力!AD19="","", IF((入力!AD19-入力!Q19)&gt;=10,IF((入力!AD19-入力!Q19)&lt;=200,"○","最高値エラー"),"最低値エラー")),IF(入力!AD19="", IF((入力!AC19-入力!Q19)&gt;=10,IF((入力!AC19-入力!Q19)&lt;=200,"○","最高値エラー"),"最低値エラー"),IF(入力!AC19&gt;入力!AD19, IF((入力!AC19-入力!Q19)&gt;=10,IF((入力!AC19-入力!Q19)&lt;=200,"○","最高値エラー"),"最低値エラー"), IF((入力!AD19-入力!Q19)&gt;=10,IF((入力!AD19-入力!Q19)&lt;=200,"○","最高値エラー"),"最低値エラー")))), IF(入力!AE19="","",IF(入力!AE19&gt;=10,IF(入力!AE19&lt;=200,"○","最高値エラー"),"最低値エラー")))</f>
        <v/>
      </c>
      <c r="AF19" s="361" t="str">
        <f>IF(入力!AF19="","", IF(AND(入力!Z19="",入力!AA19=""),"", IF(入力!AF19&lt;MIN(入力!Z19:'入力'!AA19), IF(入力!AF19&gt;=100,IF(入力!AF19&lt;=500,"○","最高値エラー"),"最低値エラー"),"関係性エラー")))</f>
        <v/>
      </c>
      <c r="AG19" s="361" t="str">
        <f>IF(入力!AG19="","", IF(AND(入力!Z19="",入力!AA19=""),"", IF(入力!AG19&lt;MIN(入力!Z19:'入力'!AA19), IF(入力!AG19&gt;=100,IF(入力!AG19&lt;=500,"○","最高値エラー"),"最低値エラー"),"関係性エラー")))</f>
        <v/>
      </c>
      <c r="AH19" s="361" t="str">
        <f>IF(入力!AH19="", IF(入力!AF19="",IF(入力!AG19="","", IF((入力!AG19-入力!Q19)&gt;=10,IF((入力!AG19-入力!Q19)&lt;=200,"○","最高値エラー"),"最低値エラー")),IF(入力!AG19="", IF((入力!AF19-入力!Q19)&gt;=10,IF((入力!AF19-入力!Q19)&lt;=200,"○","最高値エラー"),"最低値エラー"),IF(入力!AF19&gt;入力!AG19, IF((入力!AF19-入力!Q19)&gt;=10,IF((入力!AF19-入力!Q19)&lt;=200,"○","最高値エラー"),"最低値エラー"), IF((入力!AG19-入力!Q19)&gt;=10,IF((入力!AG19-入力!Q19)&lt;=200,"○","最高値エラー"),"最低値エラー")))), IF(入力!AH19="","",IF(入力!AH19&gt;=10,IF(入力!AH19&lt;=200,"○","最高値エラー"),"最低値エラー")))</f>
        <v/>
      </c>
      <c r="AI19" s="342" t="str">
        <f>IF(入力!AI19="","",IF(入力!AI19&gt;=3,IF(入力!AI19&lt;=20,"○","最高値エラー"),"最低値エラー"))</f>
        <v/>
      </c>
      <c r="AJ19" s="354" t="str">
        <f>IF(入力!AJ19="","",IF(入力!AJ19&gt;=3,IF(入力!AJ19&lt;=20,"○","最高値エラー"),"最低値エラー"))</f>
        <v/>
      </c>
      <c r="AK19" s="340" t="str">
        <f>IF(入力!AK19="","",IF(入力!AK19&gt;=3,IF(入力!AK19&lt;=50,"○","最高値エラー"),"最低値エラー"))</f>
        <v/>
      </c>
      <c r="AL19" s="345" t="str">
        <f>IF(入力!AL19="","",IF(入力!AL19&gt;=3,IF(入力!AL19&lt;=50,"○","最高値エラー"),"最低値エラー"))</f>
        <v/>
      </c>
      <c r="AM19" s="324" t="str">
        <f>IF(入力!AL19="","",IF(入力!AL19&gt;=3,IF(入力!AL19&lt;=50,"○","最高値エラー"),"最低値エラー"))</f>
        <v/>
      </c>
      <c r="AN19" s="379" t="str">
        <f>IF(入力!AN19="","",IF(入力!AN19&gt;=-50,IF(入力!AN19&lt;=100,"○","最高値エラー"),"最低値エラー"))</f>
        <v/>
      </c>
      <c r="AO19" s="324" t="str">
        <f>IF(入力!AO19="","",IF(入力!AO19&gt;=50,IF(入力!AO19&lt;=300,"○","最高値エラー"),"最低値エラー"))</f>
        <v/>
      </c>
      <c r="AP19" s="379" t="str">
        <f>IF(入力!AP19="","",IF(入力!AP19&gt;=-50,IF(入力!AP19&lt;=100,"○","最高値エラー"),"最低値エラー"))</f>
        <v/>
      </c>
      <c r="AQ19" s="324" t="str">
        <f>IF(入力!AQ19="","",IF(入力!AQ19&gt;=20,IF(入力!AQ19&lt;=200,"○","最高値エラー"),"最低値エラー"))</f>
        <v/>
      </c>
      <c r="AR19" s="379" t="str">
        <f>IF(入力!AR19="","",IF(入力!AR19&gt;=20,IF(入力!AR19&lt;=200,"○","最高値エラー"),"最低値エラー"))</f>
        <v/>
      </c>
      <c r="AS19" s="389" t="str">
        <f>IF(入力!AS19="","",IF(入力!AS19&gt;=0,IF(入力!AS19&lt;=4000,"○","最高値エラー"),"最低値エラー"))</f>
        <v/>
      </c>
      <c r="AT19" s="425" t="str">
        <f>IF(入力!AT19="","",IF(入力!AT19&gt;=0,IF(入力!AT19&lt;=100,"○","最高値エラー"),"最低値エラー"))</f>
        <v/>
      </c>
      <c r="AU19" s="324" t="str">
        <f>IF(入力!AU19="","",IF(入力!AU19&gt;=0,IF(入力!AU19&lt;=150,"○","最高値エラー"),"最低値エラー"))</f>
        <v/>
      </c>
      <c r="AV19" s="332" t="str">
        <f>IF(入力!AV19="","",IF(入力!AV19&gt;=0,IF(入力!AV19&lt;=150,"○","最高値エラー"),"最低値エラー"))</f>
        <v/>
      </c>
      <c r="AW19" s="324" t="str">
        <f>IF(入力!AW19="","",IF(入力!AW19&gt;=0,IF(入力!AW19&lt;=150,"○","最高値エラー"),"最低値エラー"))</f>
        <v/>
      </c>
      <c r="AX19" s="396" t="str">
        <f>IF(入力!AX19="","",IF(入力!AX19&gt;=0,IF(入力!AX19&lt;=150,"○","最高値エラー"),"最低値エラー"))</f>
        <v/>
      </c>
    </row>
    <row r="20" spans="1:50">
      <c r="A20" s="84">
        <f>IF(入力!A20="","",入力!A20)</f>
        <v>7</v>
      </c>
      <c r="B20" s="146" t="str">
        <f>IF(入力!B20="","",入力!B20)</f>
        <v/>
      </c>
      <c r="C20" s="146" t="str">
        <f>IF(入力!C20="","",入力!C20)</f>
        <v/>
      </c>
      <c r="D20" s="91" t="str">
        <f>IF(入力!D20="","",入力!D20)</f>
        <v/>
      </c>
      <c r="E20" s="507" t="str">
        <f>IF(入力!E20="", IF(D20="","",DATEDIF(D20,入力!$C$3,"Y")),入力!E20)</f>
        <v/>
      </c>
      <c r="F20" s="507" t="str">
        <f>IF(入力!F20="","",入力!F20)</f>
        <v/>
      </c>
      <c r="G20" s="146" t="str">
        <f>IF(入力!G20="","",入力!G20)</f>
        <v/>
      </c>
      <c r="H20" s="146" t="str">
        <f>IF(入力!H20="","",入力!H20)</f>
        <v/>
      </c>
      <c r="I20" s="507" t="str">
        <f>IF(入力!I20="","",入力!I20)</f>
        <v/>
      </c>
      <c r="J20" s="122" t="str">
        <f>IF(入力!J20="","",入力!J20)</f>
        <v/>
      </c>
      <c r="K20" s="406" t="str">
        <f>IF(入力!K20="","",IF(入力!K20&gt;=100,IF(入力!K20&lt;=250,"○","最高値エラー"),"最低値エラー"))</f>
        <v/>
      </c>
      <c r="L20" s="342" t="str">
        <f>IF(入力!L20="","",IF(入力!L20&gt;=20,IF(入力!L20&lt;=200,"○","最高値エラー"),"最低値エラー"))</f>
        <v/>
      </c>
      <c r="M20" s="325" t="str">
        <f>IF(入力!M20="","",IF(入力!M20&gt;=0,IF(入力!M20&lt;=100,"○","最高値エラー"),"最低値エラー"))</f>
        <v/>
      </c>
      <c r="N20" s="325" t="str">
        <f>IF(入力!N20="","",IF(入力!N20&gt;=0,IF(入力!N20&lt;=100,"○","最高値エラー"),"最低値エラー"))</f>
        <v/>
      </c>
      <c r="O20" s="325" t="str">
        <f>IF(入力!O20="", IF(OR(入力!L20="",入力!M20="",入力!N20=""),"", IF(入力!L20&gt;(入力!L20-(入力!L20*(4.57/(1.0868-0.00133*(入力!M20+入力!N20))-4.142)*100)/100), IF((入力!L20-(入力!L20*(4.57/(1.0868-0.00133*(入力!M20+入力!N20))-4.142)*100)/100)&gt;=20,IF((入力!L20-(入力!L20*(4.57/(1.0868-0.00133*(入力!M20+入力!N20))-4.142)*100)/100)&lt;=200,"○","最高値エラー"),"最低値エラー"),"関係性エラー")), IF(入力!O20&gt;=20,IF(入力!O20&lt;=200,IF(入力!L20&gt;入力!O20,"○","関係性エラー"),"最高値エラー"),"最低値エラー"))</f>
        <v/>
      </c>
      <c r="P20" s="325" t="str">
        <f>IF(入力!P20="", IF(入力!K20="","", IF(入力!L20/POWER(入力!K20/100,2)&gt;=10,IF(入力!L20/POWER(入力!K20/100,2)&lt;=50,"○","最高値エラー"),"最低値エラー")), IF(入力!P20&gt;=10,IF(入力!P20&lt;=50,"○","最高値エラー"),"最低値エラー"))</f>
        <v/>
      </c>
      <c r="Q20" s="407" t="str">
        <f>IF(入力!Q20="","", IF(入力!R20="","", IF(入力!Q20&gt;=入力!R20, IF(入力!Q20&gt;=100,IF(入力!Q20&lt;=300,"○","最高値エラー"),"最低値エラー"),"関係性エラー")))</f>
        <v/>
      </c>
      <c r="R20" s="379" t="str">
        <f>IF(入力!R20="","", IF(入力!Q20="","", IF(入力!Q20&gt;=入力!R20, IF(入力!R20&gt;=100,IF(入力!R20&lt;=300,"○","最高値エラー"),"最低値エラー"),"関係性エラー")))</f>
        <v/>
      </c>
      <c r="S20" s="348" t="str">
        <f>IF(入力!S20="","", IF(AND(入力!U20="",入力!V20=""),"", IF(入力!S20&lt; MIN(入力!U20,入力!V20), IF(入力!S20&gt;=2,IF(入力!S20&lt;=10,"○","最低値エラー"),"最高値エラー"),"関係性エラー")))</f>
        <v/>
      </c>
      <c r="T20" s="343" t="str">
        <f>IF(入力!T20="","", IF(AND(入力!U20="",入力!V20=""),"", IF(入力!T20&lt; MIN(入力!U20,入力!V20), IF(入力!T20&gt;=2,IF(入力!T20&lt;=10,"○","最低値エラー"),"最高値エラー"),"関係性エラー")))</f>
        <v/>
      </c>
      <c r="U20" s="344" t="str">
        <f>IF(入力!U20="","", IF(AND(入力!S20="",入力!T20=""),"", IF(入力!U20&gt;MAX(入力!S20,入力!T20), IF(入力!U20&gt;=3,IF(入力!U20&lt;=10,"○","最低値エラー"),"最高値エラー"),"関係性エラー")))</f>
        <v/>
      </c>
      <c r="V20" s="413" t="str">
        <f>IF(入力!V20="","", IF(AND(入力!S20="",入力!T20=""),"", IF(入力!V20&gt;MAX(入力!S20,入力!T20), IF(入力!V20&gt;=3,IF(入力!V20&lt;=10,"○","最低値エラー"),"最高値エラー"),"関係性エラー")))</f>
        <v/>
      </c>
      <c r="W20" s="417" t="str">
        <f>IF(入力!W20="","",IF(入力!W20&gt;=100,IF(入力!W20&lt;=500,"○","最高値エラー"),"最低値エラー"))</f>
        <v/>
      </c>
      <c r="X20" s="418" t="str">
        <f>IF(入力!X20="","",IF(入力!X20&gt;=100,IF(入力!X20&lt;=500,"○","最高値エラー"),"最低値エラー"))</f>
        <v/>
      </c>
      <c r="Y20" s="361" t="str">
        <f>IF(入力!Y20="", IF(入力!W20="",IF(入力!X20="","", IF((入力!X20-入力!Q20)&gt;=10,IF((入力!X20-入力!Q20)&lt;=200,"○","最高値エラー"),"最低値エラー")),IF(入力!X20="", IF((入力!W20-入力!Q20)&gt;=10,IF((入力!W20-入力!Q20)&lt;=200,"○","最高値エラー"),"最低値エラー"),IF(入力!W20&gt;入力!X20, IF((入力!W20-入力!Q20)&gt;=10,IF((入力!W20-入力!Q20)&lt;=200,"○","最高値エラー"),"最低値エラー"), IF((入力!X20-入力!Q20)&gt;=10,IF((入力!X20-入力!Q20)&lt;=200,"○","最高値エラー"),"最低値エラー")))), IF(入力!Y20="","",IF(入力!Y20&gt;=10,IF(入力!Y20&lt;=200,"○","最高値エラー"),"最低値エラー")))</f>
        <v/>
      </c>
      <c r="Z20" s="361" t="str">
        <f>IF(入力!Z20="","", IF(AND(入力!AC20="",入力!AD20="",入力!AD20="",入力!AG20=""),"", IF(入力!Z20&gt; MAX(入力!AC20:'入力'!AD20,入力!AD20:'入力'!AG20), IF(入力!Z20&gt;=100,IF(入力!Z20&lt;=500,"○","最高値エラー"),"最低値エラー"),"関係性エラー")))</f>
        <v/>
      </c>
      <c r="AA20" s="361" t="str">
        <f>IF(入力!AA20="","", IF(AND(入力!AC20="",入力!AD20="",入力!AD20="",入力!AG20=""),"", IF(入力!AA20&gt; MAX(入力!AC20:'入力'!AD20,入力!AD20:'入力'!AG20), IF(入力!AA20&gt;=100,IF(入力!AA20&lt;=500,"○","最高値エラー"),"最低値エラー"),"関係性エラー")))</f>
        <v/>
      </c>
      <c r="AB20" s="361" t="str">
        <f>IF(入力!AB20="", IF(入力!Z20="",IF(入力!AA20="","", IF((入力!AA20-入力!Q20)&gt;=10,IF((入力!AA20-入力!Q20)&lt;=200,"○","最高値エラー"),"最低値エラー")),IF(入力!AA20="", IF((入力!Z20-入力!Q20)&gt;=10,IF((入力!Z20-入力!Q20)&lt;=200,"○","最高値エラー"),"最低値エラー"),IF(入力!Z20&gt;入力!AA20, IF((入力!Z20-入力!Q20)&gt;=10,IF((入力!Z20-入力!Q20)&lt;=200,"○","最高値エラー"),"最低値エラー"), IF((入力!AA20-入力!Q20)&gt;=10,IF((入力!AA20-入力!Q20)&lt;=200,"○","最高値エラー"),"最低値エラー")))), IF(入力!AB20="","",IF(入力!AB20&gt;=10,IF(入力!AB20&lt;=200,"○","最高値エラー"),"最低値エラー")))</f>
        <v/>
      </c>
      <c r="AC20" s="361" t="str">
        <f>IF(入力!AC20="","", IF(AND(入力!Z20="",入力!AA20=""),"", IF(入力!AC20&lt;MIN(入力!Z20:'入力'!AA20), IF(入力!AC20&gt;=100,IF(入力!AC20&lt;=500,"○","最高値エラー"),"最低値エラー"),"関係性エラー")))</f>
        <v/>
      </c>
      <c r="AD20" s="361" t="str">
        <f>IF(入力!AD20="","", IF(AND(入力!Z20="",入力!AA20=""),"", IF(入力!AD20&lt;MIN(入力!Z20:'入力'!AA20), IF(入力!AD20&gt;=100,IF(入力!AD20&lt;=500,"○","最高値エラー"),"最低値エラー"),"関係性エラー")))</f>
        <v/>
      </c>
      <c r="AE20" s="361" t="str">
        <f>IF(入力!AE20="", IF(入力!AC20="",IF(入力!AD20="","", IF((入力!AD20-入力!Q20)&gt;=10,IF((入力!AD20-入力!Q20)&lt;=200,"○","最高値エラー"),"最低値エラー")),IF(入力!AD20="", IF((入力!AC20-入力!Q20)&gt;=10,IF((入力!AC20-入力!Q20)&lt;=200,"○","最高値エラー"),"最低値エラー"),IF(入力!AC20&gt;入力!AD20, IF((入力!AC20-入力!Q20)&gt;=10,IF((入力!AC20-入力!Q20)&lt;=200,"○","最高値エラー"),"最低値エラー"), IF((入力!AD20-入力!Q20)&gt;=10,IF((入力!AD20-入力!Q20)&lt;=200,"○","最高値エラー"),"最低値エラー")))), IF(入力!AE20="","",IF(入力!AE20&gt;=10,IF(入力!AE20&lt;=200,"○","最高値エラー"),"最低値エラー")))</f>
        <v/>
      </c>
      <c r="AF20" s="361" t="str">
        <f>IF(入力!AF20="","", IF(AND(入力!Z20="",入力!AA20=""),"", IF(入力!AF20&lt;MIN(入力!Z20:'入力'!AA20), IF(入力!AF20&gt;=100,IF(入力!AF20&lt;=500,"○","最高値エラー"),"最低値エラー"),"関係性エラー")))</f>
        <v/>
      </c>
      <c r="AG20" s="361" t="str">
        <f>IF(入力!AG20="","", IF(AND(入力!Z20="",入力!AA20=""),"", IF(入力!AG20&lt;MIN(入力!Z20:'入力'!AA20), IF(入力!AG20&gt;=100,IF(入力!AG20&lt;=500,"○","最高値エラー"),"最低値エラー"),"関係性エラー")))</f>
        <v/>
      </c>
      <c r="AH20" s="361" t="str">
        <f>IF(入力!AH20="", IF(入力!AF20="",IF(入力!AG20="","", IF((入力!AG20-入力!Q20)&gt;=10,IF((入力!AG20-入力!Q20)&lt;=200,"○","最高値エラー"),"最低値エラー")),IF(入力!AG20="", IF((入力!AF20-入力!Q20)&gt;=10,IF((入力!AF20-入力!Q20)&lt;=200,"○","最高値エラー"),"最低値エラー"),IF(入力!AF20&gt;入力!AG20, IF((入力!AF20-入力!Q20)&gt;=10,IF((入力!AF20-入力!Q20)&lt;=200,"○","最高値エラー"),"最低値エラー"), IF((入力!AG20-入力!Q20)&gt;=10,IF((入力!AG20-入力!Q20)&lt;=200,"○","最高値エラー"),"最低値エラー")))), IF(入力!AH20="","",IF(入力!AH20&gt;=10,IF(入力!AH20&lt;=200,"○","最高値エラー"),"最低値エラー")))</f>
        <v/>
      </c>
      <c r="AI20" s="342" t="str">
        <f>IF(入力!AI20="","",IF(入力!AI20&gt;=3,IF(入力!AI20&lt;=20,"○","最高値エラー"),"最低値エラー"))</f>
        <v/>
      </c>
      <c r="AJ20" s="354" t="str">
        <f>IF(入力!AJ20="","",IF(入力!AJ20&gt;=3,IF(入力!AJ20&lt;=20,"○","最高値エラー"),"最低値エラー"))</f>
        <v/>
      </c>
      <c r="AK20" s="340" t="str">
        <f>IF(入力!AK20="","",IF(入力!AK20&gt;=3,IF(入力!AK20&lt;=50,"○","最高値エラー"),"最低値エラー"))</f>
        <v/>
      </c>
      <c r="AL20" s="345" t="str">
        <f>IF(入力!AL20="","",IF(入力!AL20&gt;=3,IF(入力!AL20&lt;=50,"○","最高値エラー"),"最低値エラー"))</f>
        <v/>
      </c>
      <c r="AM20" s="324" t="str">
        <f>IF(入力!AL20="","",IF(入力!AL20&gt;=3,IF(入力!AL20&lt;=50,"○","最高値エラー"),"最低値エラー"))</f>
        <v/>
      </c>
      <c r="AN20" s="379" t="str">
        <f>IF(入力!AN20="","",IF(入力!AN20&gt;=-50,IF(入力!AN20&lt;=100,"○","最高値エラー"),"最低値エラー"))</f>
        <v/>
      </c>
      <c r="AO20" s="324" t="str">
        <f>IF(入力!AO20="","",IF(入力!AO20&gt;=50,IF(入力!AO20&lt;=300,"○","最高値エラー"),"最低値エラー"))</f>
        <v/>
      </c>
      <c r="AP20" s="379" t="str">
        <f>IF(入力!AP20="","",IF(入力!AP20&gt;=-50,IF(入力!AP20&lt;=100,"○","最高値エラー"),"最低値エラー"))</f>
        <v/>
      </c>
      <c r="AQ20" s="324" t="str">
        <f>IF(入力!AQ20="","",IF(入力!AQ20&gt;=20,IF(入力!AQ20&lt;=200,"○","最高値エラー"),"最低値エラー"))</f>
        <v/>
      </c>
      <c r="AR20" s="379" t="str">
        <f>IF(入力!AR20="","",IF(入力!AR20&gt;=20,IF(入力!AR20&lt;=200,"○","最高値エラー"),"最低値エラー"))</f>
        <v/>
      </c>
      <c r="AS20" s="389" t="str">
        <f>IF(入力!AS20="","",IF(入力!AS20&gt;=0,IF(入力!AS20&lt;=4000,"○","最高値エラー"),"最低値エラー"))</f>
        <v/>
      </c>
      <c r="AT20" s="425" t="str">
        <f>IF(入力!AT20="","",IF(入力!AT20&gt;=0,IF(入力!AT20&lt;=100,"○","最高値エラー"),"最低値エラー"))</f>
        <v/>
      </c>
      <c r="AU20" s="324" t="str">
        <f>IF(入力!AU20="","",IF(入力!AU20&gt;=0,IF(入力!AU20&lt;=150,"○","最高値エラー"),"最低値エラー"))</f>
        <v/>
      </c>
      <c r="AV20" s="332" t="str">
        <f>IF(入力!AV20="","",IF(入力!AV20&gt;=0,IF(入力!AV20&lt;=150,"○","最高値エラー"),"最低値エラー"))</f>
        <v/>
      </c>
      <c r="AW20" s="324" t="str">
        <f>IF(入力!AW20="","",IF(入力!AW20&gt;=0,IF(入力!AW20&lt;=150,"○","最高値エラー"),"最低値エラー"))</f>
        <v/>
      </c>
      <c r="AX20" s="396" t="str">
        <f>IF(入力!AX20="","",IF(入力!AX20&gt;=0,IF(入力!AX20&lt;=150,"○","最高値エラー"),"最低値エラー"))</f>
        <v/>
      </c>
    </row>
    <row r="21" spans="1:50">
      <c r="A21" s="84">
        <f>IF(入力!A21="","",入力!A21)</f>
        <v>8</v>
      </c>
      <c r="B21" s="146" t="str">
        <f>IF(入力!B21="","",入力!B21)</f>
        <v/>
      </c>
      <c r="C21" s="146" t="str">
        <f>IF(入力!C21="","",入力!C21)</f>
        <v/>
      </c>
      <c r="D21" s="91" t="str">
        <f>IF(入力!D21="","",入力!D21)</f>
        <v/>
      </c>
      <c r="E21" s="507" t="str">
        <f>IF(入力!E21="", IF(D21="","",DATEDIF(D21,入力!$C$3,"Y")),入力!E21)</f>
        <v/>
      </c>
      <c r="F21" s="507" t="str">
        <f>IF(入力!F21="","",入力!F21)</f>
        <v/>
      </c>
      <c r="G21" s="146" t="str">
        <f>IF(入力!G21="","",入力!G21)</f>
        <v/>
      </c>
      <c r="H21" s="146" t="str">
        <f>IF(入力!H21="","",入力!H21)</f>
        <v/>
      </c>
      <c r="I21" s="507" t="str">
        <f>IF(入力!I21="","",入力!I21)</f>
        <v/>
      </c>
      <c r="J21" s="122" t="str">
        <f>IF(入力!J21="","",入力!J21)</f>
        <v/>
      </c>
      <c r="K21" s="406" t="str">
        <f>IF(入力!K21="","",IF(入力!K21&gt;=100,IF(入力!K21&lt;=250,"○","最高値エラー"),"最低値エラー"))</f>
        <v/>
      </c>
      <c r="L21" s="342" t="str">
        <f>IF(入力!L21="","",IF(入力!L21&gt;=20,IF(入力!L21&lt;=200,"○","最高値エラー"),"最低値エラー"))</f>
        <v/>
      </c>
      <c r="M21" s="325" t="str">
        <f>IF(入力!M21="","",IF(入力!M21&gt;=0,IF(入力!M21&lt;=100,"○","最高値エラー"),"最低値エラー"))</f>
        <v/>
      </c>
      <c r="N21" s="325" t="str">
        <f>IF(入力!N21="","",IF(入力!N21&gt;=0,IF(入力!N21&lt;=100,"○","最高値エラー"),"最低値エラー"))</f>
        <v/>
      </c>
      <c r="O21" s="325" t="str">
        <f>IF(入力!O21="", IF(OR(入力!L21="",入力!M21="",入力!N21=""),"", IF(入力!L21&gt;(入力!L21-(入力!L21*(4.57/(1.0868-0.00133*(入力!M21+入力!N21))-4.142)*100)/100), IF((入力!L21-(入力!L21*(4.57/(1.0868-0.00133*(入力!M21+入力!N21))-4.142)*100)/100)&gt;=20,IF((入力!L21-(入力!L21*(4.57/(1.0868-0.00133*(入力!M21+入力!N21))-4.142)*100)/100)&lt;=200,"○","最高値エラー"),"最低値エラー"),"関係性エラー")), IF(入力!O21&gt;=20,IF(入力!O21&lt;=200,IF(入力!L21&gt;入力!O21,"○","関係性エラー"),"最高値エラー"),"最低値エラー"))</f>
        <v/>
      </c>
      <c r="P21" s="325" t="str">
        <f>IF(入力!P21="", IF(入力!K21="","", IF(入力!L21/POWER(入力!K21/100,2)&gt;=10,IF(入力!L21/POWER(入力!K21/100,2)&lt;=50,"○","最高値エラー"),"最低値エラー")), IF(入力!P21&gt;=10,IF(入力!P21&lt;=50,"○","最高値エラー"),"最低値エラー"))</f>
        <v/>
      </c>
      <c r="Q21" s="407" t="str">
        <f>IF(入力!Q21="","", IF(入力!R21="","", IF(入力!Q21&gt;=入力!R21, IF(入力!Q21&gt;=100,IF(入力!Q21&lt;=300,"○","最高値エラー"),"最低値エラー"),"関係性エラー")))</f>
        <v/>
      </c>
      <c r="R21" s="379" t="str">
        <f>IF(入力!R21="","", IF(入力!Q21="","", IF(入力!Q21&gt;=入力!R21, IF(入力!R21&gt;=100,IF(入力!R21&lt;=300,"○","最高値エラー"),"最低値エラー"),"関係性エラー")))</f>
        <v/>
      </c>
      <c r="S21" s="348" t="str">
        <f>IF(入力!S21="","", IF(AND(入力!U21="",入力!V21=""),"", IF(入力!S21&lt; MIN(入力!U21,入力!V21), IF(入力!S21&gt;=2,IF(入力!S21&lt;=10,"○","最低値エラー"),"最高値エラー"),"関係性エラー")))</f>
        <v/>
      </c>
      <c r="T21" s="343" t="str">
        <f>IF(入力!T21="","", IF(AND(入力!U21="",入力!V21=""),"", IF(入力!T21&lt; MIN(入力!U21,入力!V21), IF(入力!T21&gt;=2,IF(入力!T21&lt;=10,"○","最低値エラー"),"最高値エラー"),"関係性エラー")))</f>
        <v/>
      </c>
      <c r="U21" s="344" t="str">
        <f>IF(入力!U21="","", IF(AND(入力!S21="",入力!T21=""),"", IF(入力!U21&gt;MAX(入力!S21,入力!T21), IF(入力!U21&gt;=3,IF(入力!U21&lt;=10,"○","最低値エラー"),"最高値エラー"),"関係性エラー")))</f>
        <v/>
      </c>
      <c r="V21" s="413" t="str">
        <f>IF(入力!V21="","", IF(AND(入力!S21="",入力!T21=""),"", IF(入力!V21&gt;MAX(入力!S21,入力!T21), IF(入力!V21&gt;=3,IF(入力!V21&lt;=10,"○","最低値エラー"),"最高値エラー"),"関係性エラー")))</f>
        <v/>
      </c>
      <c r="W21" s="417" t="str">
        <f>IF(入力!W21="","",IF(入力!W21&gt;=100,IF(入力!W21&lt;=500,"○","最高値エラー"),"最低値エラー"))</f>
        <v/>
      </c>
      <c r="X21" s="418" t="str">
        <f>IF(入力!X21="","",IF(入力!X21&gt;=100,IF(入力!X21&lt;=500,"○","最高値エラー"),"最低値エラー"))</f>
        <v/>
      </c>
      <c r="Y21" s="361" t="str">
        <f>IF(入力!Y21="", IF(入力!W21="",IF(入力!X21="","", IF((入力!X21-入力!Q21)&gt;=10,IF((入力!X21-入力!Q21)&lt;=200,"○","最高値エラー"),"最低値エラー")),IF(入力!X21="", IF((入力!W21-入力!Q21)&gt;=10,IF((入力!W21-入力!Q21)&lt;=200,"○","最高値エラー"),"最低値エラー"),IF(入力!W21&gt;入力!X21, IF((入力!W21-入力!Q21)&gt;=10,IF((入力!W21-入力!Q21)&lt;=200,"○","最高値エラー"),"最低値エラー"), IF((入力!X21-入力!Q21)&gt;=10,IF((入力!X21-入力!Q21)&lt;=200,"○","最高値エラー"),"最低値エラー")))), IF(入力!Y21="","",IF(入力!Y21&gt;=10,IF(入力!Y21&lt;=200,"○","最高値エラー"),"最低値エラー")))</f>
        <v/>
      </c>
      <c r="Z21" s="361" t="str">
        <f>IF(入力!Z21="","", IF(AND(入力!AC21="",入力!AD21="",入力!AD21="",入力!AG21=""),"", IF(入力!Z21&gt; MAX(入力!AC21:'入力'!AD21,入力!AD21:'入力'!AG21), IF(入力!Z21&gt;=100,IF(入力!Z21&lt;=500,"○","最高値エラー"),"最低値エラー"),"関係性エラー")))</f>
        <v/>
      </c>
      <c r="AA21" s="361" t="str">
        <f>IF(入力!AA21="","", IF(AND(入力!AC21="",入力!AD21="",入力!AD21="",入力!AG21=""),"", IF(入力!AA21&gt; MAX(入力!AC21:'入力'!AD21,入力!AD21:'入力'!AG21), IF(入力!AA21&gt;=100,IF(入力!AA21&lt;=500,"○","最高値エラー"),"最低値エラー"),"関係性エラー")))</f>
        <v/>
      </c>
      <c r="AB21" s="361" t="str">
        <f>IF(入力!AB21="", IF(入力!Z21="",IF(入力!AA21="","", IF((入力!AA21-入力!Q21)&gt;=10,IF((入力!AA21-入力!Q21)&lt;=200,"○","最高値エラー"),"最低値エラー")),IF(入力!AA21="", IF((入力!Z21-入力!Q21)&gt;=10,IF((入力!Z21-入力!Q21)&lt;=200,"○","最高値エラー"),"最低値エラー"),IF(入力!Z21&gt;入力!AA21, IF((入力!Z21-入力!Q21)&gt;=10,IF((入力!Z21-入力!Q21)&lt;=200,"○","最高値エラー"),"最低値エラー"), IF((入力!AA21-入力!Q21)&gt;=10,IF((入力!AA21-入力!Q21)&lt;=200,"○","最高値エラー"),"最低値エラー")))), IF(入力!AB21="","",IF(入力!AB21&gt;=10,IF(入力!AB21&lt;=200,"○","最高値エラー"),"最低値エラー")))</f>
        <v/>
      </c>
      <c r="AC21" s="361" t="str">
        <f>IF(入力!AC21="","", IF(AND(入力!Z21="",入力!AA21=""),"", IF(入力!AC21&lt;MIN(入力!Z21:'入力'!AA21), IF(入力!AC21&gt;=100,IF(入力!AC21&lt;=500,"○","最高値エラー"),"最低値エラー"),"関係性エラー")))</f>
        <v/>
      </c>
      <c r="AD21" s="361" t="str">
        <f>IF(入力!AD21="","", IF(AND(入力!Z21="",入力!AA21=""),"", IF(入力!AD21&lt;MIN(入力!Z21:'入力'!AA21), IF(入力!AD21&gt;=100,IF(入力!AD21&lt;=500,"○","最高値エラー"),"最低値エラー"),"関係性エラー")))</f>
        <v/>
      </c>
      <c r="AE21" s="361" t="str">
        <f>IF(入力!AE21="", IF(入力!AC21="",IF(入力!AD21="","", IF((入力!AD21-入力!Q21)&gt;=10,IF((入力!AD21-入力!Q21)&lt;=200,"○","最高値エラー"),"最低値エラー")),IF(入力!AD21="", IF((入力!AC21-入力!Q21)&gt;=10,IF((入力!AC21-入力!Q21)&lt;=200,"○","最高値エラー"),"最低値エラー"),IF(入力!AC21&gt;入力!AD21, IF((入力!AC21-入力!Q21)&gt;=10,IF((入力!AC21-入力!Q21)&lt;=200,"○","最高値エラー"),"最低値エラー"), IF((入力!AD21-入力!Q21)&gt;=10,IF((入力!AD21-入力!Q21)&lt;=200,"○","最高値エラー"),"最低値エラー")))), IF(入力!AE21="","",IF(入力!AE21&gt;=10,IF(入力!AE21&lt;=200,"○","最高値エラー"),"最低値エラー")))</f>
        <v/>
      </c>
      <c r="AF21" s="361" t="str">
        <f>IF(入力!AF21="","", IF(AND(入力!Z21="",入力!AA21=""),"", IF(入力!AF21&lt;MIN(入力!Z21:'入力'!AA21), IF(入力!AF21&gt;=100,IF(入力!AF21&lt;=500,"○","最高値エラー"),"最低値エラー"),"関係性エラー")))</f>
        <v/>
      </c>
      <c r="AG21" s="361" t="str">
        <f>IF(入力!AG21="","", IF(AND(入力!Z21="",入力!AA21=""),"", IF(入力!AG21&lt;MIN(入力!Z21:'入力'!AA21), IF(入力!AG21&gt;=100,IF(入力!AG21&lt;=500,"○","最高値エラー"),"最低値エラー"),"関係性エラー")))</f>
        <v/>
      </c>
      <c r="AH21" s="361" t="str">
        <f>IF(入力!AH21="", IF(入力!AF21="",IF(入力!AG21="","", IF((入力!AG21-入力!Q21)&gt;=10,IF((入力!AG21-入力!Q21)&lt;=200,"○","最高値エラー"),"最低値エラー")),IF(入力!AG21="", IF((入力!AF21-入力!Q21)&gt;=10,IF((入力!AF21-入力!Q21)&lt;=200,"○","最高値エラー"),"最低値エラー"),IF(入力!AF21&gt;入力!AG21, IF((入力!AF21-入力!Q21)&gt;=10,IF((入力!AF21-入力!Q21)&lt;=200,"○","最高値エラー"),"最低値エラー"), IF((入力!AG21-入力!Q21)&gt;=10,IF((入力!AG21-入力!Q21)&lt;=200,"○","最高値エラー"),"最低値エラー")))), IF(入力!AH21="","",IF(入力!AH21&gt;=10,IF(入力!AH21&lt;=200,"○","最高値エラー"),"最低値エラー")))</f>
        <v/>
      </c>
      <c r="AI21" s="342" t="str">
        <f>IF(入力!AI21="","",IF(入力!AI21&gt;=3,IF(入力!AI21&lt;=20,"○","最高値エラー"),"最低値エラー"))</f>
        <v/>
      </c>
      <c r="AJ21" s="354" t="str">
        <f>IF(入力!AJ21="","",IF(入力!AJ21&gt;=3,IF(入力!AJ21&lt;=20,"○","最高値エラー"),"最低値エラー"))</f>
        <v/>
      </c>
      <c r="AK21" s="340" t="str">
        <f>IF(入力!AK21="","",IF(入力!AK21&gt;=3,IF(入力!AK21&lt;=50,"○","最高値エラー"),"最低値エラー"))</f>
        <v/>
      </c>
      <c r="AL21" s="345" t="str">
        <f>IF(入力!AL21="","",IF(入力!AL21&gt;=3,IF(入力!AL21&lt;=50,"○","最高値エラー"),"最低値エラー"))</f>
        <v/>
      </c>
      <c r="AM21" s="324" t="str">
        <f>IF(入力!AL21="","",IF(入力!AL21&gt;=3,IF(入力!AL21&lt;=50,"○","最高値エラー"),"最低値エラー"))</f>
        <v/>
      </c>
      <c r="AN21" s="379" t="str">
        <f>IF(入力!AN21="","",IF(入力!AN21&gt;=-50,IF(入力!AN21&lt;=100,"○","最高値エラー"),"最低値エラー"))</f>
        <v/>
      </c>
      <c r="AO21" s="324" t="str">
        <f>IF(入力!AO21="","",IF(入力!AO21&gt;=50,IF(入力!AO21&lt;=300,"○","最高値エラー"),"最低値エラー"))</f>
        <v/>
      </c>
      <c r="AP21" s="379" t="str">
        <f>IF(入力!AP21="","",IF(入力!AP21&gt;=-50,IF(入力!AP21&lt;=100,"○","最高値エラー"),"最低値エラー"))</f>
        <v/>
      </c>
      <c r="AQ21" s="324" t="str">
        <f>IF(入力!AQ21="","",IF(入力!AQ21&gt;=20,IF(入力!AQ21&lt;=200,"○","最高値エラー"),"最低値エラー"))</f>
        <v/>
      </c>
      <c r="AR21" s="379" t="str">
        <f>IF(入力!AR21="","",IF(入力!AR21&gt;=20,IF(入力!AR21&lt;=200,"○","最高値エラー"),"最低値エラー"))</f>
        <v/>
      </c>
      <c r="AS21" s="389" t="str">
        <f>IF(入力!AS21="","",IF(入力!AS21&gt;=0,IF(入力!AS21&lt;=4000,"○","最高値エラー"),"最低値エラー"))</f>
        <v/>
      </c>
      <c r="AT21" s="425" t="str">
        <f>IF(入力!AT21="","",IF(入力!AT21&gt;=0,IF(入力!AT21&lt;=100,"○","最高値エラー"),"最低値エラー"))</f>
        <v/>
      </c>
      <c r="AU21" s="324" t="str">
        <f>IF(入力!AU21="","",IF(入力!AU21&gt;=0,IF(入力!AU21&lt;=150,"○","最高値エラー"),"最低値エラー"))</f>
        <v/>
      </c>
      <c r="AV21" s="332" t="str">
        <f>IF(入力!AV21="","",IF(入力!AV21&gt;=0,IF(入力!AV21&lt;=150,"○","最高値エラー"),"最低値エラー"))</f>
        <v/>
      </c>
      <c r="AW21" s="324" t="str">
        <f>IF(入力!AW21="","",IF(入力!AW21&gt;=0,IF(入力!AW21&lt;=150,"○","最高値エラー"),"最低値エラー"))</f>
        <v/>
      </c>
      <c r="AX21" s="396" t="str">
        <f>IF(入力!AX21="","",IF(入力!AX21&gt;=0,IF(入力!AX21&lt;=150,"○","最高値エラー"),"最低値エラー"))</f>
        <v/>
      </c>
    </row>
    <row r="22" spans="1:50">
      <c r="A22" s="84">
        <f>IF(入力!A22="","",入力!A22)</f>
        <v>9</v>
      </c>
      <c r="B22" s="146" t="str">
        <f>IF(入力!B22="","",入力!B22)</f>
        <v/>
      </c>
      <c r="C22" s="146" t="str">
        <f>IF(入力!C22="","",入力!C22)</f>
        <v/>
      </c>
      <c r="D22" s="91" t="str">
        <f>IF(入力!D22="","",入力!D22)</f>
        <v/>
      </c>
      <c r="E22" s="507" t="str">
        <f>IF(入力!E22="", IF(D22="","",DATEDIF(D22,入力!$C$3,"Y")),入力!E22)</f>
        <v/>
      </c>
      <c r="F22" s="507" t="str">
        <f>IF(入力!F22="","",入力!F22)</f>
        <v/>
      </c>
      <c r="G22" s="146" t="str">
        <f>IF(入力!G22="","",入力!G22)</f>
        <v/>
      </c>
      <c r="H22" s="146" t="str">
        <f>IF(入力!H22="","",入力!H22)</f>
        <v/>
      </c>
      <c r="I22" s="507" t="str">
        <f>IF(入力!I22="","",入力!I22)</f>
        <v/>
      </c>
      <c r="J22" s="122" t="str">
        <f>IF(入力!J22="","",入力!J22)</f>
        <v/>
      </c>
      <c r="K22" s="406" t="str">
        <f>IF(入力!K22="","",IF(入力!K22&gt;=100,IF(入力!K22&lt;=250,"○","最高値エラー"),"最低値エラー"))</f>
        <v/>
      </c>
      <c r="L22" s="342" t="str">
        <f>IF(入力!L22="","",IF(入力!L22&gt;=20,IF(入力!L22&lt;=200,"○","最高値エラー"),"最低値エラー"))</f>
        <v/>
      </c>
      <c r="M22" s="325" t="str">
        <f>IF(入力!M22="","",IF(入力!M22&gt;=0,IF(入力!M22&lt;=100,"○","最高値エラー"),"最低値エラー"))</f>
        <v/>
      </c>
      <c r="N22" s="325" t="str">
        <f>IF(入力!N22="","",IF(入力!N22&gt;=0,IF(入力!N22&lt;=100,"○","最高値エラー"),"最低値エラー"))</f>
        <v/>
      </c>
      <c r="O22" s="325" t="str">
        <f>IF(入力!O22="", IF(OR(入力!L22="",入力!M22="",入力!N22=""),"", IF(入力!L22&gt;(入力!L22-(入力!L22*(4.57/(1.0868-0.00133*(入力!M22+入力!N22))-4.142)*100)/100), IF((入力!L22-(入力!L22*(4.57/(1.0868-0.00133*(入力!M22+入力!N22))-4.142)*100)/100)&gt;=20,IF((入力!L22-(入力!L22*(4.57/(1.0868-0.00133*(入力!M22+入力!N22))-4.142)*100)/100)&lt;=200,"○","最高値エラー"),"最低値エラー"),"関係性エラー")), IF(入力!O22&gt;=20,IF(入力!O22&lt;=200,IF(入力!L22&gt;入力!O22,"○","関係性エラー"),"最高値エラー"),"最低値エラー"))</f>
        <v/>
      </c>
      <c r="P22" s="325" t="str">
        <f>IF(入力!P22="", IF(入力!K22="","", IF(入力!L22/POWER(入力!K22/100,2)&gt;=10,IF(入力!L22/POWER(入力!K22/100,2)&lt;=50,"○","最高値エラー"),"最低値エラー")), IF(入力!P22&gt;=10,IF(入力!P22&lt;=50,"○","最高値エラー"),"最低値エラー"))</f>
        <v/>
      </c>
      <c r="Q22" s="407" t="str">
        <f>IF(入力!Q22="","", IF(入力!R22="","", IF(入力!Q22&gt;=入力!R22, IF(入力!Q22&gt;=100,IF(入力!Q22&lt;=300,"○","最高値エラー"),"最低値エラー"),"関係性エラー")))</f>
        <v/>
      </c>
      <c r="R22" s="379" t="str">
        <f>IF(入力!R22="","", IF(入力!Q22="","", IF(入力!Q22&gt;=入力!R22, IF(入力!R22&gt;=100,IF(入力!R22&lt;=300,"○","最高値エラー"),"最低値エラー"),"関係性エラー")))</f>
        <v/>
      </c>
      <c r="S22" s="348" t="str">
        <f>IF(入力!S22="","", IF(AND(入力!U22="",入力!V22=""),"", IF(入力!S22&lt; MIN(入力!U22,入力!V22), IF(入力!S22&gt;=2,IF(入力!S22&lt;=10,"○","最低値エラー"),"最高値エラー"),"関係性エラー")))</f>
        <v/>
      </c>
      <c r="T22" s="343" t="str">
        <f>IF(入力!T22="","", IF(AND(入力!U22="",入力!V22=""),"", IF(入力!T22&lt; MIN(入力!U22,入力!V22), IF(入力!T22&gt;=2,IF(入力!T22&lt;=10,"○","最低値エラー"),"最高値エラー"),"関係性エラー")))</f>
        <v/>
      </c>
      <c r="U22" s="344" t="str">
        <f>IF(入力!U22="","", IF(AND(入力!S22="",入力!T22=""),"", IF(入力!U22&gt;MAX(入力!S22,入力!T22), IF(入力!U22&gt;=3,IF(入力!U22&lt;=10,"○","最低値エラー"),"最高値エラー"),"関係性エラー")))</f>
        <v/>
      </c>
      <c r="V22" s="413" t="str">
        <f>IF(入力!V22="","", IF(AND(入力!S22="",入力!T22=""),"", IF(入力!V22&gt;MAX(入力!S22,入力!T22), IF(入力!V22&gt;=3,IF(入力!V22&lt;=10,"○","最低値エラー"),"最高値エラー"),"関係性エラー")))</f>
        <v/>
      </c>
      <c r="W22" s="417" t="str">
        <f>IF(入力!W22="","",IF(入力!W22&gt;=100,IF(入力!W22&lt;=500,"○","最高値エラー"),"最低値エラー"))</f>
        <v/>
      </c>
      <c r="X22" s="418" t="str">
        <f>IF(入力!X22="","",IF(入力!X22&gt;=100,IF(入力!X22&lt;=500,"○","最高値エラー"),"最低値エラー"))</f>
        <v/>
      </c>
      <c r="Y22" s="361" t="str">
        <f>IF(入力!Y22="", IF(入力!W22="",IF(入力!X22="","", IF((入力!X22-入力!Q22)&gt;=10,IF((入力!X22-入力!Q22)&lt;=200,"○","最高値エラー"),"最低値エラー")),IF(入力!X22="", IF((入力!W22-入力!Q22)&gt;=10,IF((入力!W22-入力!Q22)&lt;=200,"○","最高値エラー"),"最低値エラー"),IF(入力!W22&gt;入力!X22, IF((入力!W22-入力!Q22)&gt;=10,IF((入力!W22-入力!Q22)&lt;=200,"○","最高値エラー"),"最低値エラー"), IF((入力!X22-入力!Q22)&gt;=10,IF((入力!X22-入力!Q22)&lt;=200,"○","最高値エラー"),"最低値エラー")))), IF(入力!Y22="","",IF(入力!Y22&gt;=10,IF(入力!Y22&lt;=200,"○","最高値エラー"),"最低値エラー")))</f>
        <v/>
      </c>
      <c r="Z22" s="361" t="str">
        <f>IF(入力!Z22="","", IF(AND(入力!AC22="",入力!AD22="",入力!AD22="",入力!AG22=""),"", IF(入力!Z22&gt; MAX(入力!AC22:'入力'!AD22,入力!AD22:'入力'!AG22), IF(入力!Z22&gt;=100,IF(入力!Z22&lt;=500,"○","最高値エラー"),"最低値エラー"),"関係性エラー")))</f>
        <v/>
      </c>
      <c r="AA22" s="361" t="str">
        <f>IF(入力!AA22="","", IF(AND(入力!AC22="",入力!AD22="",入力!AD22="",入力!AG22=""),"", IF(入力!AA22&gt; MAX(入力!AC22:'入力'!AD22,入力!AD22:'入力'!AG22), IF(入力!AA22&gt;=100,IF(入力!AA22&lt;=500,"○","最高値エラー"),"最低値エラー"),"関係性エラー")))</f>
        <v/>
      </c>
      <c r="AB22" s="361" t="str">
        <f>IF(入力!AB22="", IF(入力!Z22="",IF(入力!AA22="","", IF((入力!AA22-入力!Q22)&gt;=10,IF((入力!AA22-入力!Q22)&lt;=200,"○","最高値エラー"),"最低値エラー")),IF(入力!AA22="", IF((入力!Z22-入力!Q22)&gt;=10,IF((入力!Z22-入力!Q22)&lt;=200,"○","最高値エラー"),"最低値エラー"),IF(入力!Z22&gt;入力!AA22, IF((入力!Z22-入力!Q22)&gt;=10,IF((入力!Z22-入力!Q22)&lt;=200,"○","最高値エラー"),"最低値エラー"), IF((入力!AA22-入力!Q22)&gt;=10,IF((入力!AA22-入力!Q22)&lt;=200,"○","最高値エラー"),"最低値エラー")))), IF(入力!AB22="","",IF(入力!AB22&gt;=10,IF(入力!AB22&lt;=200,"○","最高値エラー"),"最低値エラー")))</f>
        <v/>
      </c>
      <c r="AC22" s="361" t="str">
        <f>IF(入力!AC22="","", IF(AND(入力!Z22="",入力!AA22=""),"", IF(入力!AC22&lt;MIN(入力!Z22:'入力'!AA22), IF(入力!AC22&gt;=100,IF(入力!AC22&lt;=500,"○","最高値エラー"),"最低値エラー"),"関係性エラー")))</f>
        <v/>
      </c>
      <c r="AD22" s="361" t="str">
        <f>IF(入力!AD22="","", IF(AND(入力!Z22="",入力!AA22=""),"", IF(入力!AD22&lt;MIN(入力!Z22:'入力'!AA22), IF(入力!AD22&gt;=100,IF(入力!AD22&lt;=500,"○","最高値エラー"),"最低値エラー"),"関係性エラー")))</f>
        <v/>
      </c>
      <c r="AE22" s="361" t="str">
        <f>IF(入力!AE22="", IF(入力!AC22="",IF(入力!AD22="","", IF((入力!AD22-入力!Q22)&gt;=10,IF((入力!AD22-入力!Q22)&lt;=200,"○","最高値エラー"),"最低値エラー")),IF(入力!AD22="", IF((入力!AC22-入力!Q22)&gt;=10,IF((入力!AC22-入力!Q22)&lt;=200,"○","最高値エラー"),"最低値エラー"),IF(入力!AC22&gt;入力!AD22, IF((入力!AC22-入力!Q22)&gt;=10,IF((入力!AC22-入力!Q22)&lt;=200,"○","最高値エラー"),"最低値エラー"), IF((入力!AD22-入力!Q22)&gt;=10,IF((入力!AD22-入力!Q22)&lt;=200,"○","最高値エラー"),"最低値エラー")))), IF(入力!AE22="","",IF(入力!AE22&gt;=10,IF(入力!AE22&lt;=200,"○","最高値エラー"),"最低値エラー")))</f>
        <v/>
      </c>
      <c r="AF22" s="361" t="str">
        <f>IF(入力!AF22="","", IF(AND(入力!Z22="",入力!AA22=""),"", IF(入力!AF22&lt;MIN(入力!Z22:'入力'!AA22), IF(入力!AF22&gt;=100,IF(入力!AF22&lt;=500,"○","最高値エラー"),"最低値エラー"),"関係性エラー")))</f>
        <v/>
      </c>
      <c r="AG22" s="361" t="str">
        <f>IF(入力!AG22="","", IF(AND(入力!Z22="",入力!AA22=""),"", IF(入力!AG22&lt;MIN(入力!Z22:'入力'!AA22), IF(入力!AG22&gt;=100,IF(入力!AG22&lt;=500,"○","最高値エラー"),"最低値エラー"),"関係性エラー")))</f>
        <v/>
      </c>
      <c r="AH22" s="361" t="str">
        <f>IF(入力!AH22="", IF(入力!AF22="",IF(入力!AG22="","", IF((入力!AG22-入力!Q22)&gt;=10,IF((入力!AG22-入力!Q22)&lt;=200,"○","最高値エラー"),"最低値エラー")),IF(入力!AG22="", IF((入力!AF22-入力!Q22)&gt;=10,IF((入力!AF22-入力!Q22)&lt;=200,"○","最高値エラー"),"最低値エラー"),IF(入力!AF22&gt;入力!AG22, IF((入力!AF22-入力!Q22)&gt;=10,IF((入力!AF22-入力!Q22)&lt;=200,"○","最高値エラー"),"最低値エラー"), IF((入力!AG22-入力!Q22)&gt;=10,IF((入力!AG22-入力!Q22)&lt;=200,"○","最高値エラー"),"最低値エラー")))), IF(入力!AH22="","",IF(入力!AH22&gt;=10,IF(入力!AH22&lt;=200,"○","最高値エラー"),"最低値エラー")))</f>
        <v/>
      </c>
      <c r="AI22" s="342" t="str">
        <f>IF(入力!AI22="","",IF(入力!AI22&gt;=3,IF(入力!AI22&lt;=20,"○","最高値エラー"),"最低値エラー"))</f>
        <v/>
      </c>
      <c r="AJ22" s="354" t="str">
        <f>IF(入力!AJ22="","",IF(入力!AJ22&gt;=3,IF(入力!AJ22&lt;=20,"○","最高値エラー"),"最低値エラー"))</f>
        <v/>
      </c>
      <c r="AK22" s="340" t="str">
        <f>IF(入力!AK22="","",IF(入力!AK22&gt;=3,IF(入力!AK22&lt;=50,"○","最高値エラー"),"最低値エラー"))</f>
        <v/>
      </c>
      <c r="AL22" s="345" t="str">
        <f>IF(入力!AL22="","",IF(入力!AL22&gt;=3,IF(入力!AL22&lt;=50,"○","最高値エラー"),"最低値エラー"))</f>
        <v/>
      </c>
      <c r="AM22" s="324" t="str">
        <f>IF(入力!AL22="","",IF(入力!AL22&gt;=3,IF(入力!AL22&lt;=50,"○","最高値エラー"),"最低値エラー"))</f>
        <v/>
      </c>
      <c r="AN22" s="379" t="str">
        <f>IF(入力!AN22="","",IF(入力!AN22&gt;=-50,IF(入力!AN22&lt;=100,"○","最高値エラー"),"最低値エラー"))</f>
        <v/>
      </c>
      <c r="AO22" s="324" t="str">
        <f>IF(入力!AO22="","",IF(入力!AO22&gt;=50,IF(入力!AO22&lt;=300,"○","最高値エラー"),"最低値エラー"))</f>
        <v/>
      </c>
      <c r="AP22" s="379" t="str">
        <f>IF(入力!AP22="","",IF(入力!AP22&gt;=-50,IF(入力!AP22&lt;=100,"○","最高値エラー"),"最低値エラー"))</f>
        <v/>
      </c>
      <c r="AQ22" s="324" t="str">
        <f>IF(入力!AQ22="","",IF(入力!AQ22&gt;=20,IF(入力!AQ22&lt;=200,"○","最高値エラー"),"最低値エラー"))</f>
        <v/>
      </c>
      <c r="AR22" s="379" t="str">
        <f>IF(入力!AR22="","",IF(入力!AR22&gt;=20,IF(入力!AR22&lt;=200,"○","最高値エラー"),"最低値エラー"))</f>
        <v/>
      </c>
      <c r="AS22" s="389" t="str">
        <f>IF(入力!AS22="","",IF(入力!AS22&gt;=0,IF(入力!AS22&lt;=4000,"○","最高値エラー"),"最低値エラー"))</f>
        <v/>
      </c>
      <c r="AT22" s="425" t="str">
        <f>IF(入力!AT22="","",IF(入力!AT22&gt;=0,IF(入力!AT22&lt;=100,"○","最高値エラー"),"最低値エラー"))</f>
        <v/>
      </c>
      <c r="AU22" s="324" t="str">
        <f>IF(入力!AU22="","",IF(入力!AU22&gt;=0,IF(入力!AU22&lt;=150,"○","最高値エラー"),"最低値エラー"))</f>
        <v/>
      </c>
      <c r="AV22" s="332" t="str">
        <f>IF(入力!AV22="","",IF(入力!AV22&gt;=0,IF(入力!AV22&lt;=150,"○","最高値エラー"),"最低値エラー"))</f>
        <v/>
      </c>
      <c r="AW22" s="324" t="str">
        <f>IF(入力!AW22="","",IF(入力!AW22&gt;=0,IF(入力!AW22&lt;=150,"○","最高値エラー"),"最低値エラー"))</f>
        <v/>
      </c>
      <c r="AX22" s="396" t="str">
        <f>IF(入力!AX22="","",IF(入力!AX22&gt;=0,IF(入力!AX22&lt;=150,"○","最高値エラー"),"最低値エラー"))</f>
        <v/>
      </c>
    </row>
    <row r="23" spans="1:50">
      <c r="A23" s="84">
        <f>IF(入力!A23="","",入力!A23)</f>
        <v>10</v>
      </c>
      <c r="B23" s="146" t="str">
        <f>IF(入力!B23="","",入力!B23)</f>
        <v/>
      </c>
      <c r="C23" s="146" t="str">
        <f>IF(入力!C23="","",入力!C23)</f>
        <v/>
      </c>
      <c r="D23" s="91" t="str">
        <f>IF(入力!D23="","",入力!D23)</f>
        <v/>
      </c>
      <c r="E23" s="507" t="str">
        <f>IF(入力!E23="", IF(D23="","",DATEDIF(D23,入力!$C$3,"Y")),入力!E23)</f>
        <v/>
      </c>
      <c r="F23" s="507" t="str">
        <f>IF(入力!F23="","",入力!F23)</f>
        <v/>
      </c>
      <c r="G23" s="146" t="str">
        <f>IF(入力!G23="","",入力!G23)</f>
        <v/>
      </c>
      <c r="H23" s="146" t="str">
        <f>IF(入力!H23="","",入力!H23)</f>
        <v/>
      </c>
      <c r="I23" s="507" t="str">
        <f>IF(入力!I23="","",入力!I23)</f>
        <v/>
      </c>
      <c r="J23" s="122" t="str">
        <f>IF(入力!J23="","",入力!J23)</f>
        <v/>
      </c>
      <c r="K23" s="406" t="str">
        <f>IF(入力!K23="","",IF(入力!K23&gt;=100,IF(入力!K23&lt;=250,"○","最高値エラー"),"最低値エラー"))</f>
        <v/>
      </c>
      <c r="L23" s="342" t="str">
        <f>IF(入力!L23="","",IF(入力!L23&gt;=20,IF(入力!L23&lt;=200,"○","最高値エラー"),"最低値エラー"))</f>
        <v/>
      </c>
      <c r="M23" s="325" t="str">
        <f>IF(入力!M23="","",IF(入力!M23&gt;=0,IF(入力!M23&lt;=100,"○","最高値エラー"),"最低値エラー"))</f>
        <v/>
      </c>
      <c r="N23" s="325" t="str">
        <f>IF(入力!N23="","",IF(入力!N23&gt;=0,IF(入力!N23&lt;=100,"○","最高値エラー"),"最低値エラー"))</f>
        <v/>
      </c>
      <c r="O23" s="325" t="str">
        <f>IF(入力!O23="", IF(OR(入力!L23="",入力!M23="",入力!N23=""),"", IF(入力!L23&gt;(入力!L23-(入力!L23*(4.57/(1.0868-0.00133*(入力!M23+入力!N23))-4.142)*100)/100), IF((入力!L23-(入力!L23*(4.57/(1.0868-0.00133*(入力!M23+入力!N23))-4.142)*100)/100)&gt;=20,IF((入力!L23-(入力!L23*(4.57/(1.0868-0.00133*(入力!M23+入力!N23))-4.142)*100)/100)&lt;=200,"○","最高値エラー"),"最低値エラー"),"関係性エラー")), IF(入力!O23&gt;=20,IF(入力!O23&lt;=200,IF(入力!L23&gt;入力!O23,"○","関係性エラー"),"最高値エラー"),"最低値エラー"))</f>
        <v/>
      </c>
      <c r="P23" s="325" t="str">
        <f>IF(入力!P23="", IF(入力!K23="","", IF(入力!L23/POWER(入力!K23/100,2)&gt;=10,IF(入力!L23/POWER(入力!K23/100,2)&lt;=50,"○","最高値エラー"),"最低値エラー")), IF(入力!P23&gt;=10,IF(入力!P23&lt;=50,"○","最高値エラー"),"最低値エラー"))</f>
        <v/>
      </c>
      <c r="Q23" s="407" t="str">
        <f>IF(入力!Q23="","", IF(入力!R23="","", IF(入力!Q23&gt;=入力!R23, IF(入力!Q23&gt;=100,IF(入力!Q23&lt;=300,"○","最高値エラー"),"最低値エラー"),"関係性エラー")))</f>
        <v/>
      </c>
      <c r="R23" s="379" t="str">
        <f>IF(入力!R23="","", IF(入力!Q23="","", IF(入力!Q23&gt;=入力!R23, IF(入力!R23&gt;=100,IF(入力!R23&lt;=300,"○","最高値エラー"),"最低値エラー"),"関係性エラー")))</f>
        <v/>
      </c>
      <c r="S23" s="348" t="str">
        <f>IF(入力!S23="","", IF(AND(入力!U23="",入力!V23=""),"", IF(入力!S23&lt; MIN(入力!U23,入力!V23), IF(入力!S23&gt;=2,IF(入力!S23&lt;=10,"○","最低値エラー"),"最高値エラー"),"関係性エラー")))</f>
        <v/>
      </c>
      <c r="T23" s="343" t="str">
        <f>IF(入力!T23="","", IF(AND(入力!U23="",入力!V23=""),"", IF(入力!T23&lt; MIN(入力!U23,入力!V23), IF(入力!T23&gt;=2,IF(入力!T23&lt;=10,"○","最低値エラー"),"最高値エラー"),"関係性エラー")))</f>
        <v/>
      </c>
      <c r="U23" s="344" t="str">
        <f>IF(入力!U23="","", IF(AND(入力!S23="",入力!T23=""),"", IF(入力!U23&gt;MAX(入力!S23,入力!T23), IF(入力!U23&gt;=3,IF(入力!U23&lt;=10,"○","最低値エラー"),"最高値エラー"),"関係性エラー")))</f>
        <v/>
      </c>
      <c r="V23" s="413" t="str">
        <f>IF(入力!V23="","", IF(AND(入力!S23="",入力!T23=""),"", IF(入力!V23&gt;MAX(入力!S23,入力!T23), IF(入力!V23&gt;=3,IF(入力!V23&lt;=10,"○","最低値エラー"),"最高値エラー"),"関係性エラー")))</f>
        <v/>
      </c>
      <c r="W23" s="417" t="str">
        <f>IF(入力!W23="","",IF(入力!W23&gt;=100,IF(入力!W23&lt;=500,"○","最高値エラー"),"最低値エラー"))</f>
        <v/>
      </c>
      <c r="X23" s="418" t="str">
        <f>IF(入力!X23="","",IF(入力!X23&gt;=100,IF(入力!X23&lt;=500,"○","最高値エラー"),"最低値エラー"))</f>
        <v/>
      </c>
      <c r="Y23" s="361" t="str">
        <f>IF(入力!Y23="", IF(入力!W23="",IF(入力!X23="","", IF((入力!X23-入力!Q23)&gt;=10,IF((入力!X23-入力!Q23)&lt;=200,"○","最高値エラー"),"最低値エラー")),IF(入力!X23="", IF((入力!W23-入力!Q23)&gt;=10,IF((入力!W23-入力!Q23)&lt;=200,"○","最高値エラー"),"最低値エラー"),IF(入力!W23&gt;入力!X23, IF((入力!W23-入力!Q23)&gt;=10,IF((入力!W23-入力!Q23)&lt;=200,"○","最高値エラー"),"最低値エラー"), IF((入力!X23-入力!Q23)&gt;=10,IF((入力!X23-入力!Q23)&lt;=200,"○","最高値エラー"),"最低値エラー")))), IF(入力!Y23="","",IF(入力!Y23&gt;=10,IF(入力!Y23&lt;=200,"○","最高値エラー"),"最低値エラー")))</f>
        <v/>
      </c>
      <c r="Z23" s="361" t="str">
        <f>IF(入力!Z23="","", IF(AND(入力!AC23="",入力!AD23="",入力!AD23="",入力!AG23=""),"", IF(入力!Z23&gt; MAX(入力!AC23:'入力'!AD23,入力!AD23:'入力'!AG23), IF(入力!Z23&gt;=100,IF(入力!Z23&lt;=500,"○","最高値エラー"),"最低値エラー"),"関係性エラー")))</f>
        <v/>
      </c>
      <c r="AA23" s="361" t="str">
        <f>IF(入力!AA23="","", IF(AND(入力!AC23="",入力!AD23="",入力!AD23="",入力!AG23=""),"", IF(入力!AA23&gt; MAX(入力!AC23:'入力'!AD23,入力!AD23:'入力'!AG23), IF(入力!AA23&gt;=100,IF(入力!AA23&lt;=500,"○","最高値エラー"),"最低値エラー"),"関係性エラー")))</f>
        <v/>
      </c>
      <c r="AB23" s="361" t="str">
        <f>IF(入力!AB23="", IF(入力!Z23="",IF(入力!AA23="","", IF((入力!AA23-入力!Q23)&gt;=10,IF((入力!AA23-入力!Q23)&lt;=200,"○","最高値エラー"),"最低値エラー")),IF(入力!AA23="", IF((入力!Z23-入力!Q23)&gt;=10,IF((入力!Z23-入力!Q23)&lt;=200,"○","最高値エラー"),"最低値エラー"),IF(入力!Z23&gt;入力!AA23, IF((入力!Z23-入力!Q23)&gt;=10,IF((入力!Z23-入力!Q23)&lt;=200,"○","最高値エラー"),"最低値エラー"), IF((入力!AA23-入力!Q23)&gt;=10,IF((入力!AA23-入力!Q23)&lt;=200,"○","最高値エラー"),"最低値エラー")))), IF(入力!AB23="","",IF(入力!AB23&gt;=10,IF(入力!AB23&lt;=200,"○","最高値エラー"),"最低値エラー")))</f>
        <v/>
      </c>
      <c r="AC23" s="361" t="str">
        <f>IF(入力!AC23="","", IF(AND(入力!Z23="",入力!AA23=""),"", IF(入力!AC23&lt;MIN(入力!Z23:'入力'!AA23), IF(入力!AC23&gt;=100,IF(入力!AC23&lt;=500,"○","最高値エラー"),"最低値エラー"),"関係性エラー")))</f>
        <v/>
      </c>
      <c r="AD23" s="361" t="str">
        <f>IF(入力!AD23="","", IF(AND(入力!Z23="",入力!AA23=""),"", IF(入力!AD23&lt;MIN(入力!Z23:'入力'!AA23), IF(入力!AD23&gt;=100,IF(入力!AD23&lt;=500,"○","最高値エラー"),"最低値エラー"),"関係性エラー")))</f>
        <v/>
      </c>
      <c r="AE23" s="361" t="str">
        <f>IF(入力!AE23="", IF(入力!AC23="",IF(入力!AD23="","", IF((入力!AD23-入力!Q23)&gt;=10,IF((入力!AD23-入力!Q23)&lt;=200,"○","最高値エラー"),"最低値エラー")),IF(入力!AD23="", IF((入力!AC23-入力!Q23)&gt;=10,IF((入力!AC23-入力!Q23)&lt;=200,"○","最高値エラー"),"最低値エラー"),IF(入力!AC23&gt;入力!AD23, IF((入力!AC23-入力!Q23)&gt;=10,IF((入力!AC23-入力!Q23)&lt;=200,"○","最高値エラー"),"最低値エラー"), IF((入力!AD23-入力!Q23)&gt;=10,IF((入力!AD23-入力!Q23)&lt;=200,"○","最高値エラー"),"最低値エラー")))), IF(入力!AE23="","",IF(入力!AE23&gt;=10,IF(入力!AE23&lt;=200,"○","最高値エラー"),"最低値エラー")))</f>
        <v/>
      </c>
      <c r="AF23" s="361" t="str">
        <f>IF(入力!AF23="","", IF(AND(入力!Z23="",入力!AA23=""),"", IF(入力!AF23&lt;MIN(入力!Z23:'入力'!AA23), IF(入力!AF23&gt;=100,IF(入力!AF23&lt;=500,"○","最高値エラー"),"最低値エラー"),"関係性エラー")))</f>
        <v/>
      </c>
      <c r="AG23" s="361" t="str">
        <f>IF(入力!AG23="","", IF(AND(入力!Z23="",入力!AA23=""),"", IF(入力!AG23&lt;MIN(入力!Z23:'入力'!AA23), IF(入力!AG23&gt;=100,IF(入力!AG23&lt;=500,"○","最高値エラー"),"最低値エラー"),"関係性エラー")))</f>
        <v/>
      </c>
      <c r="AH23" s="361" t="str">
        <f>IF(入力!AH23="", IF(入力!AF23="",IF(入力!AG23="","", IF((入力!AG23-入力!Q23)&gt;=10,IF((入力!AG23-入力!Q23)&lt;=200,"○","最高値エラー"),"最低値エラー")),IF(入力!AG23="", IF((入力!AF23-入力!Q23)&gt;=10,IF((入力!AF23-入力!Q23)&lt;=200,"○","最高値エラー"),"最低値エラー"),IF(入力!AF23&gt;入力!AG23, IF((入力!AF23-入力!Q23)&gt;=10,IF((入力!AF23-入力!Q23)&lt;=200,"○","最高値エラー"),"最低値エラー"), IF((入力!AG23-入力!Q23)&gt;=10,IF((入力!AG23-入力!Q23)&lt;=200,"○","最高値エラー"),"最低値エラー")))), IF(入力!AH23="","",IF(入力!AH23&gt;=10,IF(入力!AH23&lt;=200,"○","最高値エラー"),"最低値エラー")))</f>
        <v/>
      </c>
      <c r="AI23" s="342" t="str">
        <f>IF(入力!AI23="","",IF(入力!AI23&gt;=3,IF(入力!AI23&lt;=20,"○","最高値エラー"),"最低値エラー"))</f>
        <v/>
      </c>
      <c r="AJ23" s="354" t="str">
        <f>IF(入力!AJ23="","",IF(入力!AJ23&gt;=3,IF(入力!AJ23&lt;=20,"○","最高値エラー"),"最低値エラー"))</f>
        <v/>
      </c>
      <c r="AK23" s="340" t="str">
        <f>IF(入力!AK23="","",IF(入力!AK23&gt;=3,IF(入力!AK23&lt;=50,"○","最高値エラー"),"最低値エラー"))</f>
        <v/>
      </c>
      <c r="AL23" s="345" t="str">
        <f>IF(入力!AL23="","",IF(入力!AL23&gt;=3,IF(入力!AL23&lt;=50,"○","最高値エラー"),"最低値エラー"))</f>
        <v/>
      </c>
      <c r="AM23" s="324" t="str">
        <f>IF(入力!AL23="","",IF(入力!AL23&gt;=3,IF(入力!AL23&lt;=50,"○","最高値エラー"),"最低値エラー"))</f>
        <v/>
      </c>
      <c r="AN23" s="379" t="str">
        <f>IF(入力!AN23="","",IF(入力!AN23&gt;=-50,IF(入力!AN23&lt;=100,"○","最高値エラー"),"最低値エラー"))</f>
        <v/>
      </c>
      <c r="AO23" s="324" t="str">
        <f>IF(入力!AO23="","",IF(入力!AO23&gt;=50,IF(入力!AO23&lt;=300,"○","最高値エラー"),"最低値エラー"))</f>
        <v/>
      </c>
      <c r="AP23" s="379" t="str">
        <f>IF(入力!AP23="","",IF(入力!AP23&gt;=-50,IF(入力!AP23&lt;=100,"○","最高値エラー"),"最低値エラー"))</f>
        <v/>
      </c>
      <c r="AQ23" s="324" t="str">
        <f>IF(入力!AQ23="","",IF(入力!AQ23&gt;=20,IF(入力!AQ23&lt;=200,"○","最高値エラー"),"最低値エラー"))</f>
        <v/>
      </c>
      <c r="AR23" s="379" t="str">
        <f>IF(入力!AR23="","",IF(入力!AR23&gt;=20,IF(入力!AR23&lt;=200,"○","最高値エラー"),"最低値エラー"))</f>
        <v/>
      </c>
      <c r="AS23" s="389" t="str">
        <f>IF(入力!AS23="","",IF(入力!AS23&gt;=0,IF(入力!AS23&lt;=4000,"○","最高値エラー"),"最低値エラー"))</f>
        <v/>
      </c>
      <c r="AT23" s="425" t="str">
        <f>IF(入力!AT23="","",IF(入力!AT23&gt;=0,IF(入力!AT23&lt;=100,"○","最高値エラー"),"最低値エラー"))</f>
        <v/>
      </c>
      <c r="AU23" s="324" t="str">
        <f>IF(入力!AU23="","",IF(入力!AU23&gt;=0,IF(入力!AU23&lt;=150,"○","最高値エラー"),"最低値エラー"))</f>
        <v/>
      </c>
      <c r="AV23" s="332" t="str">
        <f>IF(入力!AV23="","",IF(入力!AV23&gt;=0,IF(入力!AV23&lt;=150,"○","最高値エラー"),"最低値エラー"))</f>
        <v/>
      </c>
      <c r="AW23" s="324" t="str">
        <f>IF(入力!AW23="","",IF(入力!AW23&gt;=0,IF(入力!AW23&lt;=150,"○","最高値エラー"),"最低値エラー"))</f>
        <v/>
      </c>
      <c r="AX23" s="396" t="str">
        <f>IF(入力!AX23="","",IF(入力!AX23&gt;=0,IF(入力!AX23&lt;=150,"○","最高値エラー"),"最低値エラー"))</f>
        <v/>
      </c>
    </row>
    <row r="24" spans="1:50">
      <c r="A24" s="84">
        <f>IF(入力!A24="","",入力!A24)</f>
        <v>11</v>
      </c>
      <c r="B24" s="146" t="str">
        <f>IF(入力!B24="","",入力!B24)</f>
        <v/>
      </c>
      <c r="C24" s="146" t="str">
        <f>IF(入力!C24="","",入力!C24)</f>
        <v/>
      </c>
      <c r="D24" s="91" t="str">
        <f>IF(入力!D24="","",入力!D24)</f>
        <v/>
      </c>
      <c r="E24" s="507" t="str">
        <f>IF(入力!E24="", IF(D24="","",DATEDIF(D24,入力!$C$3,"Y")),入力!E24)</f>
        <v/>
      </c>
      <c r="F24" s="507" t="str">
        <f>IF(入力!F24="","",入力!F24)</f>
        <v/>
      </c>
      <c r="G24" s="146" t="str">
        <f>IF(入力!G24="","",入力!G24)</f>
        <v/>
      </c>
      <c r="H24" s="146" t="str">
        <f>IF(入力!H24="","",入力!H24)</f>
        <v/>
      </c>
      <c r="I24" s="507" t="str">
        <f>IF(入力!I24="","",入力!I24)</f>
        <v/>
      </c>
      <c r="J24" s="122" t="str">
        <f>IF(入力!J24="","",入力!J24)</f>
        <v/>
      </c>
      <c r="K24" s="406" t="str">
        <f>IF(入力!K24="","",IF(入力!K24&gt;=100,IF(入力!K24&lt;=250,"○","最高値エラー"),"最低値エラー"))</f>
        <v/>
      </c>
      <c r="L24" s="342" t="str">
        <f>IF(入力!L24="","",IF(入力!L24&gt;=20,IF(入力!L24&lt;=200,"○","最高値エラー"),"最低値エラー"))</f>
        <v/>
      </c>
      <c r="M24" s="325" t="str">
        <f>IF(入力!M24="","",IF(入力!M24&gt;=0,IF(入力!M24&lt;=100,"○","最高値エラー"),"最低値エラー"))</f>
        <v/>
      </c>
      <c r="N24" s="325" t="str">
        <f>IF(入力!N24="","",IF(入力!N24&gt;=0,IF(入力!N24&lt;=100,"○","最高値エラー"),"最低値エラー"))</f>
        <v/>
      </c>
      <c r="O24" s="325" t="str">
        <f>IF(入力!O24="", IF(OR(入力!L24="",入力!M24="",入力!N24=""),"", IF(入力!L24&gt;(入力!L24-(入力!L24*(4.57/(1.0868-0.00133*(入力!M24+入力!N24))-4.142)*100)/100), IF((入力!L24-(入力!L24*(4.57/(1.0868-0.00133*(入力!M24+入力!N24))-4.142)*100)/100)&gt;=20,IF((入力!L24-(入力!L24*(4.57/(1.0868-0.00133*(入力!M24+入力!N24))-4.142)*100)/100)&lt;=200,"○","最高値エラー"),"最低値エラー"),"関係性エラー")), IF(入力!O24&gt;=20,IF(入力!O24&lt;=200,IF(入力!L24&gt;入力!O24,"○","関係性エラー"),"最高値エラー"),"最低値エラー"))</f>
        <v/>
      </c>
      <c r="P24" s="325" t="str">
        <f>IF(入力!P24="", IF(入力!K24="","", IF(入力!L24/POWER(入力!K24/100,2)&gt;=10,IF(入力!L24/POWER(入力!K24/100,2)&lt;=50,"○","最高値エラー"),"最低値エラー")), IF(入力!P24&gt;=10,IF(入力!P24&lt;=50,"○","最高値エラー"),"最低値エラー"))</f>
        <v/>
      </c>
      <c r="Q24" s="407" t="str">
        <f>IF(入力!Q24="","", IF(入力!R24="","", IF(入力!Q24&gt;=入力!R24, IF(入力!Q24&gt;=100,IF(入力!Q24&lt;=300,"○","最高値エラー"),"最低値エラー"),"関係性エラー")))</f>
        <v/>
      </c>
      <c r="R24" s="379" t="str">
        <f>IF(入力!R24="","", IF(入力!Q24="","", IF(入力!Q24&gt;=入力!R24, IF(入力!R24&gt;=100,IF(入力!R24&lt;=300,"○","最高値エラー"),"最低値エラー"),"関係性エラー")))</f>
        <v/>
      </c>
      <c r="S24" s="348" t="str">
        <f>IF(入力!S24="","", IF(AND(入力!U24="",入力!V24=""),"", IF(入力!S24&lt; MIN(入力!U24,入力!V24), IF(入力!S24&gt;=2,IF(入力!S24&lt;=10,"○","最低値エラー"),"最高値エラー"),"関係性エラー")))</f>
        <v/>
      </c>
      <c r="T24" s="343" t="str">
        <f>IF(入力!T24="","", IF(AND(入力!U24="",入力!V24=""),"", IF(入力!T24&lt; MIN(入力!U24,入力!V24), IF(入力!T24&gt;=2,IF(入力!T24&lt;=10,"○","最低値エラー"),"最高値エラー"),"関係性エラー")))</f>
        <v/>
      </c>
      <c r="U24" s="344" t="str">
        <f>IF(入力!U24="","", IF(AND(入力!S24="",入力!T24=""),"", IF(入力!U24&gt;MAX(入力!S24,入力!T24), IF(入力!U24&gt;=3,IF(入力!U24&lt;=10,"○","最低値エラー"),"最高値エラー"),"関係性エラー")))</f>
        <v/>
      </c>
      <c r="V24" s="413" t="str">
        <f>IF(入力!V24="","", IF(AND(入力!S24="",入力!T24=""),"", IF(入力!V24&gt;MAX(入力!S24,入力!T24), IF(入力!V24&gt;=3,IF(入力!V24&lt;=10,"○","最低値エラー"),"最高値エラー"),"関係性エラー")))</f>
        <v/>
      </c>
      <c r="W24" s="417" t="str">
        <f>IF(入力!W24="","",IF(入力!W24&gt;=100,IF(入力!W24&lt;=500,"○","最高値エラー"),"最低値エラー"))</f>
        <v/>
      </c>
      <c r="X24" s="418" t="str">
        <f>IF(入力!X24="","",IF(入力!X24&gt;=100,IF(入力!X24&lt;=500,"○","最高値エラー"),"最低値エラー"))</f>
        <v/>
      </c>
      <c r="Y24" s="361" t="str">
        <f>IF(入力!Y24="", IF(入力!W24="",IF(入力!X24="","", IF((入力!X24-入力!Q24)&gt;=10,IF((入力!X24-入力!Q24)&lt;=200,"○","最高値エラー"),"最低値エラー")),IF(入力!X24="", IF((入力!W24-入力!Q24)&gt;=10,IF((入力!W24-入力!Q24)&lt;=200,"○","最高値エラー"),"最低値エラー"),IF(入力!W24&gt;入力!X24, IF((入力!W24-入力!Q24)&gt;=10,IF((入力!W24-入力!Q24)&lt;=200,"○","最高値エラー"),"最低値エラー"), IF((入力!X24-入力!Q24)&gt;=10,IF((入力!X24-入力!Q24)&lt;=200,"○","最高値エラー"),"最低値エラー")))), IF(入力!Y24="","",IF(入力!Y24&gt;=10,IF(入力!Y24&lt;=200,"○","最高値エラー"),"最低値エラー")))</f>
        <v/>
      </c>
      <c r="Z24" s="361" t="str">
        <f>IF(入力!Z24="","", IF(AND(入力!AC24="",入力!AD24="",入力!AD24="",入力!AG24=""),"", IF(入力!Z24&gt; MAX(入力!AC24:'入力'!AD24,入力!AD24:'入力'!AG24), IF(入力!Z24&gt;=100,IF(入力!Z24&lt;=500,"○","最高値エラー"),"最低値エラー"),"関係性エラー")))</f>
        <v/>
      </c>
      <c r="AA24" s="361" t="str">
        <f>IF(入力!AA24="","", IF(AND(入力!AC24="",入力!AD24="",入力!AD24="",入力!AG24=""),"", IF(入力!AA24&gt; MAX(入力!AC24:'入力'!AD24,入力!AD24:'入力'!AG24), IF(入力!AA24&gt;=100,IF(入力!AA24&lt;=500,"○","最高値エラー"),"最低値エラー"),"関係性エラー")))</f>
        <v/>
      </c>
      <c r="AB24" s="361" t="str">
        <f>IF(入力!AB24="", IF(入力!Z24="",IF(入力!AA24="","", IF((入力!AA24-入力!Q24)&gt;=10,IF((入力!AA24-入力!Q24)&lt;=200,"○","最高値エラー"),"最低値エラー")),IF(入力!AA24="", IF((入力!Z24-入力!Q24)&gt;=10,IF((入力!Z24-入力!Q24)&lt;=200,"○","最高値エラー"),"最低値エラー"),IF(入力!Z24&gt;入力!AA24, IF((入力!Z24-入力!Q24)&gt;=10,IF((入力!Z24-入力!Q24)&lt;=200,"○","最高値エラー"),"最低値エラー"), IF((入力!AA24-入力!Q24)&gt;=10,IF((入力!AA24-入力!Q24)&lt;=200,"○","最高値エラー"),"最低値エラー")))), IF(入力!AB24="","",IF(入力!AB24&gt;=10,IF(入力!AB24&lt;=200,"○","最高値エラー"),"最低値エラー")))</f>
        <v/>
      </c>
      <c r="AC24" s="361" t="str">
        <f>IF(入力!AC24="","", IF(AND(入力!Z24="",入力!AA24=""),"", IF(入力!AC24&lt;MIN(入力!Z24:'入力'!AA24), IF(入力!AC24&gt;=100,IF(入力!AC24&lt;=500,"○","最高値エラー"),"最低値エラー"),"関係性エラー")))</f>
        <v/>
      </c>
      <c r="AD24" s="361" t="str">
        <f>IF(入力!AD24="","", IF(AND(入力!Z24="",入力!AA24=""),"", IF(入力!AD24&lt;MIN(入力!Z24:'入力'!AA24), IF(入力!AD24&gt;=100,IF(入力!AD24&lt;=500,"○","最高値エラー"),"最低値エラー"),"関係性エラー")))</f>
        <v/>
      </c>
      <c r="AE24" s="361" t="str">
        <f>IF(入力!AE24="", IF(入力!AC24="",IF(入力!AD24="","", IF((入力!AD24-入力!Q24)&gt;=10,IF((入力!AD24-入力!Q24)&lt;=200,"○","最高値エラー"),"最低値エラー")),IF(入力!AD24="", IF((入力!AC24-入力!Q24)&gt;=10,IF((入力!AC24-入力!Q24)&lt;=200,"○","最高値エラー"),"最低値エラー"),IF(入力!AC24&gt;入力!AD24, IF((入力!AC24-入力!Q24)&gt;=10,IF((入力!AC24-入力!Q24)&lt;=200,"○","最高値エラー"),"最低値エラー"), IF((入力!AD24-入力!Q24)&gt;=10,IF((入力!AD24-入力!Q24)&lt;=200,"○","最高値エラー"),"最低値エラー")))), IF(入力!AE24="","",IF(入力!AE24&gt;=10,IF(入力!AE24&lt;=200,"○","最高値エラー"),"最低値エラー")))</f>
        <v/>
      </c>
      <c r="AF24" s="361" t="str">
        <f>IF(入力!AF24="","", IF(AND(入力!Z24="",入力!AA24=""),"", IF(入力!AF24&lt;MIN(入力!Z24:'入力'!AA24), IF(入力!AF24&gt;=100,IF(入力!AF24&lt;=500,"○","最高値エラー"),"最低値エラー"),"関係性エラー")))</f>
        <v/>
      </c>
      <c r="AG24" s="361" t="str">
        <f>IF(入力!AG24="","", IF(AND(入力!Z24="",入力!AA24=""),"", IF(入力!AG24&lt;MIN(入力!Z24:'入力'!AA24), IF(入力!AG24&gt;=100,IF(入力!AG24&lt;=500,"○","最高値エラー"),"最低値エラー"),"関係性エラー")))</f>
        <v/>
      </c>
      <c r="AH24" s="361" t="str">
        <f>IF(入力!AH24="", IF(入力!AF24="",IF(入力!AG24="","", IF((入力!AG24-入力!Q24)&gt;=10,IF((入力!AG24-入力!Q24)&lt;=200,"○","最高値エラー"),"最低値エラー")),IF(入力!AG24="", IF((入力!AF24-入力!Q24)&gt;=10,IF((入力!AF24-入力!Q24)&lt;=200,"○","最高値エラー"),"最低値エラー"),IF(入力!AF24&gt;入力!AG24, IF((入力!AF24-入力!Q24)&gt;=10,IF((入力!AF24-入力!Q24)&lt;=200,"○","最高値エラー"),"最低値エラー"), IF((入力!AG24-入力!Q24)&gt;=10,IF((入力!AG24-入力!Q24)&lt;=200,"○","最高値エラー"),"最低値エラー")))), IF(入力!AH24="","",IF(入力!AH24&gt;=10,IF(入力!AH24&lt;=200,"○","最高値エラー"),"最低値エラー")))</f>
        <v/>
      </c>
      <c r="AI24" s="342" t="str">
        <f>IF(入力!AI24="","",IF(入力!AI24&gt;=3,IF(入力!AI24&lt;=20,"○","最高値エラー"),"最低値エラー"))</f>
        <v/>
      </c>
      <c r="AJ24" s="354" t="str">
        <f>IF(入力!AJ24="","",IF(入力!AJ24&gt;=3,IF(入力!AJ24&lt;=20,"○","最高値エラー"),"最低値エラー"))</f>
        <v/>
      </c>
      <c r="AK24" s="340" t="str">
        <f>IF(入力!AK24="","",IF(入力!AK24&gt;=3,IF(入力!AK24&lt;=50,"○","最高値エラー"),"最低値エラー"))</f>
        <v/>
      </c>
      <c r="AL24" s="345" t="str">
        <f>IF(入力!AL24="","",IF(入力!AL24&gt;=3,IF(入力!AL24&lt;=50,"○","最高値エラー"),"最低値エラー"))</f>
        <v/>
      </c>
      <c r="AM24" s="324" t="str">
        <f>IF(入力!AL24="","",IF(入力!AL24&gt;=3,IF(入力!AL24&lt;=50,"○","最高値エラー"),"最低値エラー"))</f>
        <v/>
      </c>
      <c r="AN24" s="379" t="str">
        <f>IF(入力!AN24="","",IF(入力!AN24&gt;=-50,IF(入力!AN24&lt;=100,"○","最高値エラー"),"最低値エラー"))</f>
        <v/>
      </c>
      <c r="AO24" s="324" t="str">
        <f>IF(入力!AO24="","",IF(入力!AO24&gt;=50,IF(入力!AO24&lt;=300,"○","最高値エラー"),"最低値エラー"))</f>
        <v/>
      </c>
      <c r="AP24" s="379" t="str">
        <f>IF(入力!AP24="","",IF(入力!AP24&gt;=-50,IF(入力!AP24&lt;=100,"○","最高値エラー"),"最低値エラー"))</f>
        <v/>
      </c>
      <c r="AQ24" s="324" t="str">
        <f>IF(入力!AQ24="","",IF(入力!AQ24&gt;=20,IF(入力!AQ24&lt;=200,"○","最高値エラー"),"最低値エラー"))</f>
        <v/>
      </c>
      <c r="AR24" s="379" t="str">
        <f>IF(入力!AR24="","",IF(入力!AR24&gt;=20,IF(入力!AR24&lt;=200,"○","最高値エラー"),"最低値エラー"))</f>
        <v/>
      </c>
      <c r="AS24" s="389" t="str">
        <f>IF(入力!AS24="","",IF(入力!AS24&gt;=0,IF(入力!AS24&lt;=4000,"○","最高値エラー"),"最低値エラー"))</f>
        <v/>
      </c>
      <c r="AT24" s="425" t="str">
        <f>IF(入力!AT24="","",IF(入力!AT24&gt;=0,IF(入力!AT24&lt;=100,"○","最高値エラー"),"最低値エラー"))</f>
        <v/>
      </c>
      <c r="AU24" s="324" t="str">
        <f>IF(入力!AU24="","",IF(入力!AU24&gt;=0,IF(入力!AU24&lt;=150,"○","最高値エラー"),"最低値エラー"))</f>
        <v/>
      </c>
      <c r="AV24" s="332" t="str">
        <f>IF(入力!AV24="","",IF(入力!AV24&gt;=0,IF(入力!AV24&lt;=150,"○","最高値エラー"),"最低値エラー"))</f>
        <v/>
      </c>
      <c r="AW24" s="324" t="str">
        <f>IF(入力!AW24="","",IF(入力!AW24&gt;=0,IF(入力!AW24&lt;=150,"○","最高値エラー"),"最低値エラー"))</f>
        <v/>
      </c>
      <c r="AX24" s="396" t="str">
        <f>IF(入力!AX24="","",IF(入力!AX24&gt;=0,IF(入力!AX24&lt;=150,"○","最高値エラー"),"最低値エラー"))</f>
        <v/>
      </c>
    </row>
    <row r="25" spans="1:50">
      <c r="A25" s="84">
        <f>IF(入力!A25="","",入力!A25)</f>
        <v>12</v>
      </c>
      <c r="B25" s="146" t="str">
        <f>IF(入力!B25="","",入力!B25)</f>
        <v/>
      </c>
      <c r="C25" s="146" t="str">
        <f>IF(入力!C25="","",入力!C25)</f>
        <v/>
      </c>
      <c r="D25" s="91" t="str">
        <f>IF(入力!D25="","",入力!D25)</f>
        <v/>
      </c>
      <c r="E25" s="507" t="str">
        <f>IF(入力!E25="", IF(D25="","",DATEDIF(D25,入力!$C$3,"Y")),入力!E25)</f>
        <v/>
      </c>
      <c r="F25" s="507" t="str">
        <f>IF(入力!F25="","",入力!F25)</f>
        <v/>
      </c>
      <c r="G25" s="146" t="str">
        <f>IF(入力!G25="","",入力!G25)</f>
        <v/>
      </c>
      <c r="H25" s="146" t="str">
        <f>IF(入力!H25="","",入力!H25)</f>
        <v/>
      </c>
      <c r="I25" s="507" t="str">
        <f>IF(入力!I25="","",入力!I25)</f>
        <v/>
      </c>
      <c r="J25" s="122" t="str">
        <f>IF(入力!J25="","",入力!J25)</f>
        <v/>
      </c>
      <c r="K25" s="406" t="str">
        <f>IF(入力!K25="","",IF(入力!K25&gt;=100,IF(入力!K25&lt;=250,"○","最高値エラー"),"最低値エラー"))</f>
        <v/>
      </c>
      <c r="L25" s="342" t="str">
        <f>IF(入力!L25="","",IF(入力!L25&gt;=20,IF(入力!L25&lt;=200,"○","最高値エラー"),"最低値エラー"))</f>
        <v/>
      </c>
      <c r="M25" s="325" t="str">
        <f>IF(入力!M25="","",IF(入力!M25&gt;=0,IF(入力!M25&lt;=100,"○","最高値エラー"),"最低値エラー"))</f>
        <v/>
      </c>
      <c r="N25" s="325" t="str">
        <f>IF(入力!N25="","",IF(入力!N25&gt;=0,IF(入力!N25&lt;=100,"○","最高値エラー"),"最低値エラー"))</f>
        <v/>
      </c>
      <c r="O25" s="325" t="str">
        <f>IF(入力!O25="", IF(OR(入力!L25="",入力!M25="",入力!N25=""),"", IF(入力!L25&gt;(入力!L25-(入力!L25*(4.57/(1.0868-0.00133*(入力!M25+入力!N25))-4.142)*100)/100), IF((入力!L25-(入力!L25*(4.57/(1.0868-0.00133*(入力!M25+入力!N25))-4.142)*100)/100)&gt;=20,IF((入力!L25-(入力!L25*(4.57/(1.0868-0.00133*(入力!M25+入力!N25))-4.142)*100)/100)&lt;=200,"○","最高値エラー"),"最低値エラー"),"関係性エラー")), IF(入力!O25&gt;=20,IF(入力!O25&lt;=200,IF(入力!L25&gt;入力!O25,"○","関係性エラー"),"最高値エラー"),"最低値エラー"))</f>
        <v/>
      </c>
      <c r="P25" s="325" t="str">
        <f>IF(入力!P25="", IF(入力!K25="","", IF(入力!L25/POWER(入力!K25/100,2)&gt;=10,IF(入力!L25/POWER(入力!K25/100,2)&lt;=50,"○","最高値エラー"),"最低値エラー")), IF(入力!P25&gt;=10,IF(入力!P25&lt;=50,"○","最高値エラー"),"最低値エラー"))</f>
        <v/>
      </c>
      <c r="Q25" s="407" t="str">
        <f>IF(入力!Q25="","", IF(入力!R25="","", IF(入力!Q25&gt;=入力!R25, IF(入力!Q25&gt;=100,IF(入力!Q25&lt;=300,"○","最高値エラー"),"最低値エラー"),"関係性エラー")))</f>
        <v/>
      </c>
      <c r="R25" s="379" t="str">
        <f>IF(入力!R25="","", IF(入力!Q25="","", IF(入力!Q25&gt;=入力!R25, IF(入力!R25&gt;=100,IF(入力!R25&lt;=300,"○","最高値エラー"),"最低値エラー"),"関係性エラー")))</f>
        <v/>
      </c>
      <c r="S25" s="348" t="str">
        <f>IF(入力!S25="","", IF(AND(入力!U25="",入力!V25=""),"", IF(入力!S25&lt; MIN(入力!U25,入力!V25), IF(入力!S25&gt;=2,IF(入力!S25&lt;=10,"○","最低値エラー"),"最高値エラー"),"関係性エラー")))</f>
        <v/>
      </c>
      <c r="T25" s="343" t="str">
        <f>IF(入力!T25="","", IF(AND(入力!U25="",入力!V25=""),"", IF(入力!T25&lt; MIN(入力!U25,入力!V25), IF(入力!T25&gt;=2,IF(入力!T25&lt;=10,"○","最低値エラー"),"最高値エラー"),"関係性エラー")))</f>
        <v/>
      </c>
      <c r="U25" s="344" t="str">
        <f>IF(入力!U25="","", IF(AND(入力!S25="",入力!T25=""),"", IF(入力!U25&gt;MAX(入力!S25,入力!T25), IF(入力!U25&gt;=3,IF(入力!U25&lt;=10,"○","最低値エラー"),"最高値エラー"),"関係性エラー")))</f>
        <v/>
      </c>
      <c r="V25" s="413" t="str">
        <f>IF(入力!V25="","", IF(AND(入力!S25="",入力!T25=""),"", IF(入力!V25&gt;MAX(入力!S25,入力!T25), IF(入力!V25&gt;=3,IF(入力!V25&lt;=10,"○","最低値エラー"),"最高値エラー"),"関係性エラー")))</f>
        <v/>
      </c>
      <c r="W25" s="417" t="str">
        <f>IF(入力!W25="","",IF(入力!W25&gt;=100,IF(入力!W25&lt;=500,"○","最高値エラー"),"最低値エラー"))</f>
        <v/>
      </c>
      <c r="X25" s="418" t="str">
        <f>IF(入力!X25="","",IF(入力!X25&gt;=100,IF(入力!X25&lt;=500,"○","最高値エラー"),"最低値エラー"))</f>
        <v/>
      </c>
      <c r="Y25" s="361" t="str">
        <f>IF(入力!Y25="", IF(入力!W25="",IF(入力!X25="","", IF((入力!X25-入力!Q25)&gt;=10,IF((入力!X25-入力!Q25)&lt;=200,"○","最高値エラー"),"最低値エラー")),IF(入力!X25="", IF((入力!W25-入力!Q25)&gt;=10,IF((入力!W25-入力!Q25)&lt;=200,"○","最高値エラー"),"最低値エラー"),IF(入力!W25&gt;入力!X25, IF((入力!W25-入力!Q25)&gt;=10,IF((入力!W25-入力!Q25)&lt;=200,"○","最高値エラー"),"最低値エラー"), IF((入力!X25-入力!Q25)&gt;=10,IF((入力!X25-入力!Q25)&lt;=200,"○","最高値エラー"),"最低値エラー")))), IF(入力!Y25="","",IF(入力!Y25&gt;=10,IF(入力!Y25&lt;=200,"○","最高値エラー"),"最低値エラー")))</f>
        <v/>
      </c>
      <c r="Z25" s="361" t="str">
        <f>IF(入力!Z25="","", IF(AND(入力!AC25="",入力!AD25="",入力!AD25="",入力!AG25=""),"", IF(入力!Z25&gt; MAX(入力!AC25:'入力'!AD25,入力!AD25:'入力'!AG25), IF(入力!Z25&gt;=100,IF(入力!Z25&lt;=500,"○","最高値エラー"),"最低値エラー"),"関係性エラー")))</f>
        <v/>
      </c>
      <c r="AA25" s="361" t="str">
        <f>IF(入力!AA25="","", IF(AND(入力!AC25="",入力!AD25="",入力!AD25="",入力!AG25=""),"", IF(入力!AA25&gt; MAX(入力!AC25:'入力'!AD25,入力!AD25:'入力'!AG25), IF(入力!AA25&gt;=100,IF(入力!AA25&lt;=500,"○","最高値エラー"),"最低値エラー"),"関係性エラー")))</f>
        <v/>
      </c>
      <c r="AB25" s="361" t="str">
        <f>IF(入力!AB25="", IF(入力!Z25="",IF(入力!AA25="","", IF((入力!AA25-入力!Q25)&gt;=10,IF((入力!AA25-入力!Q25)&lt;=200,"○","最高値エラー"),"最低値エラー")),IF(入力!AA25="", IF((入力!Z25-入力!Q25)&gt;=10,IF((入力!Z25-入力!Q25)&lt;=200,"○","最高値エラー"),"最低値エラー"),IF(入力!Z25&gt;入力!AA25, IF((入力!Z25-入力!Q25)&gt;=10,IF((入力!Z25-入力!Q25)&lt;=200,"○","最高値エラー"),"最低値エラー"), IF((入力!AA25-入力!Q25)&gt;=10,IF((入力!AA25-入力!Q25)&lt;=200,"○","最高値エラー"),"最低値エラー")))), IF(入力!AB25="","",IF(入力!AB25&gt;=10,IF(入力!AB25&lt;=200,"○","最高値エラー"),"最低値エラー")))</f>
        <v/>
      </c>
      <c r="AC25" s="361" t="str">
        <f>IF(入力!AC25="","", IF(AND(入力!Z25="",入力!AA25=""),"", IF(入力!AC25&lt;MIN(入力!Z25:'入力'!AA25), IF(入力!AC25&gt;=100,IF(入力!AC25&lt;=500,"○","最高値エラー"),"最低値エラー"),"関係性エラー")))</f>
        <v/>
      </c>
      <c r="AD25" s="361" t="str">
        <f>IF(入力!AD25="","", IF(AND(入力!Z25="",入力!AA25=""),"", IF(入力!AD25&lt;MIN(入力!Z25:'入力'!AA25), IF(入力!AD25&gt;=100,IF(入力!AD25&lt;=500,"○","最高値エラー"),"最低値エラー"),"関係性エラー")))</f>
        <v/>
      </c>
      <c r="AE25" s="361" t="str">
        <f>IF(入力!AE25="", IF(入力!AC25="",IF(入力!AD25="","", IF((入力!AD25-入力!Q25)&gt;=10,IF((入力!AD25-入力!Q25)&lt;=200,"○","最高値エラー"),"最低値エラー")),IF(入力!AD25="", IF((入力!AC25-入力!Q25)&gt;=10,IF((入力!AC25-入力!Q25)&lt;=200,"○","最高値エラー"),"最低値エラー"),IF(入力!AC25&gt;入力!AD25, IF((入力!AC25-入力!Q25)&gt;=10,IF((入力!AC25-入力!Q25)&lt;=200,"○","最高値エラー"),"最低値エラー"), IF((入力!AD25-入力!Q25)&gt;=10,IF((入力!AD25-入力!Q25)&lt;=200,"○","最高値エラー"),"最低値エラー")))), IF(入力!AE25="","",IF(入力!AE25&gt;=10,IF(入力!AE25&lt;=200,"○","最高値エラー"),"最低値エラー")))</f>
        <v/>
      </c>
      <c r="AF25" s="361" t="str">
        <f>IF(入力!AF25="","", IF(AND(入力!Z25="",入力!AA25=""),"", IF(入力!AF25&lt;MIN(入力!Z25:'入力'!AA25), IF(入力!AF25&gt;=100,IF(入力!AF25&lt;=500,"○","最高値エラー"),"最低値エラー"),"関係性エラー")))</f>
        <v/>
      </c>
      <c r="AG25" s="361" t="str">
        <f>IF(入力!AG25="","", IF(AND(入力!Z25="",入力!AA25=""),"", IF(入力!AG25&lt;MIN(入力!Z25:'入力'!AA25), IF(入力!AG25&gt;=100,IF(入力!AG25&lt;=500,"○","最高値エラー"),"最低値エラー"),"関係性エラー")))</f>
        <v/>
      </c>
      <c r="AH25" s="361" t="str">
        <f>IF(入力!AH25="", IF(入力!AF25="",IF(入力!AG25="","", IF((入力!AG25-入力!Q25)&gt;=10,IF((入力!AG25-入力!Q25)&lt;=200,"○","最高値エラー"),"最低値エラー")),IF(入力!AG25="", IF((入力!AF25-入力!Q25)&gt;=10,IF((入力!AF25-入力!Q25)&lt;=200,"○","最高値エラー"),"最低値エラー"),IF(入力!AF25&gt;入力!AG25, IF((入力!AF25-入力!Q25)&gt;=10,IF((入力!AF25-入力!Q25)&lt;=200,"○","最高値エラー"),"最低値エラー"), IF((入力!AG25-入力!Q25)&gt;=10,IF((入力!AG25-入力!Q25)&lt;=200,"○","最高値エラー"),"最低値エラー")))), IF(入力!AH25="","",IF(入力!AH25&gt;=10,IF(入力!AH25&lt;=200,"○","最高値エラー"),"最低値エラー")))</f>
        <v/>
      </c>
      <c r="AI25" s="342" t="str">
        <f>IF(入力!AI25="","",IF(入力!AI25&gt;=3,IF(入力!AI25&lt;=20,"○","最高値エラー"),"最低値エラー"))</f>
        <v/>
      </c>
      <c r="AJ25" s="354" t="str">
        <f>IF(入力!AJ25="","",IF(入力!AJ25&gt;=3,IF(入力!AJ25&lt;=20,"○","最高値エラー"),"最低値エラー"))</f>
        <v/>
      </c>
      <c r="AK25" s="340" t="str">
        <f>IF(入力!AK25="","",IF(入力!AK25&gt;=3,IF(入力!AK25&lt;=50,"○","最高値エラー"),"最低値エラー"))</f>
        <v/>
      </c>
      <c r="AL25" s="345" t="str">
        <f>IF(入力!AL25="","",IF(入力!AL25&gt;=3,IF(入力!AL25&lt;=50,"○","最高値エラー"),"最低値エラー"))</f>
        <v/>
      </c>
      <c r="AM25" s="324" t="str">
        <f>IF(入力!AL25="","",IF(入力!AL25&gt;=3,IF(入力!AL25&lt;=50,"○","最高値エラー"),"最低値エラー"))</f>
        <v/>
      </c>
      <c r="AN25" s="379" t="str">
        <f>IF(入力!AN25="","",IF(入力!AN25&gt;=-50,IF(入力!AN25&lt;=100,"○","最高値エラー"),"最低値エラー"))</f>
        <v/>
      </c>
      <c r="AO25" s="324" t="str">
        <f>IF(入力!AO25="","",IF(入力!AO25&gt;=50,IF(入力!AO25&lt;=300,"○","最高値エラー"),"最低値エラー"))</f>
        <v/>
      </c>
      <c r="AP25" s="379" t="str">
        <f>IF(入力!AP25="","",IF(入力!AP25&gt;=-50,IF(入力!AP25&lt;=100,"○","最高値エラー"),"最低値エラー"))</f>
        <v/>
      </c>
      <c r="AQ25" s="324" t="str">
        <f>IF(入力!AQ25="","",IF(入力!AQ25&gt;=20,IF(入力!AQ25&lt;=200,"○","最高値エラー"),"最低値エラー"))</f>
        <v/>
      </c>
      <c r="AR25" s="379" t="str">
        <f>IF(入力!AR25="","",IF(入力!AR25&gt;=20,IF(入力!AR25&lt;=200,"○","最高値エラー"),"最低値エラー"))</f>
        <v/>
      </c>
      <c r="AS25" s="389" t="str">
        <f>IF(入力!AS25="","",IF(入力!AS25&gt;=0,IF(入力!AS25&lt;=4000,"○","最高値エラー"),"最低値エラー"))</f>
        <v/>
      </c>
      <c r="AT25" s="425" t="str">
        <f>IF(入力!AT25="","",IF(入力!AT25&gt;=0,IF(入力!AT25&lt;=100,"○","最高値エラー"),"最低値エラー"))</f>
        <v/>
      </c>
      <c r="AU25" s="324" t="str">
        <f>IF(入力!AU25="","",IF(入力!AU25&gt;=0,IF(入力!AU25&lt;=150,"○","最高値エラー"),"最低値エラー"))</f>
        <v/>
      </c>
      <c r="AV25" s="332" t="str">
        <f>IF(入力!AV25="","",IF(入力!AV25&gt;=0,IF(入力!AV25&lt;=150,"○","最高値エラー"),"最低値エラー"))</f>
        <v/>
      </c>
      <c r="AW25" s="324" t="str">
        <f>IF(入力!AW25="","",IF(入力!AW25&gt;=0,IF(入力!AW25&lt;=150,"○","最高値エラー"),"最低値エラー"))</f>
        <v/>
      </c>
      <c r="AX25" s="396" t="str">
        <f>IF(入力!AX25="","",IF(入力!AX25&gt;=0,IF(入力!AX25&lt;=150,"○","最高値エラー"),"最低値エラー"))</f>
        <v/>
      </c>
    </row>
    <row r="26" spans="1:50">
      <c r="A26" s="84">
        <f>IF(入力!A26="","",入力!A26)</f>
        <v>13</v>
      </c>
      <c r="B26" s="146" t="str">
        <f>IF(入力!B26="","",入力!B26)</f>
        <v/>
      </c>
      <c r="C26" s="146" t="str">
        <f>IF(入力!C26="","",入力!C26)</f>
        <v/>
      </c>
      <c r="D26" s="91" t="str">
        <f>IF(入力!D26="","",入力!D26)</f>
        <v/>
      </c>
      <c r="E26" s="507" t="str">
        <f>IF(入力!E26="", IF(D26="","",DATEDIF(D26,入力!$C$3,"Y")),入力!E26)</f>
        <v/>
      </c>
      <c r="F26" s="507" t="str">
        <f>IF(入力!F26="","",入力!F26)</f>
        <v/>
      </c>
      <c r="G26" s="146" t="str">
        <f>IF(入力!G26="","",入力!G26)</f>
        <v/>
      </c>
      <c r="H26" s="146" t="str">
        <f>IF(入力!H26="","",入力!H26)</f>
        <v/>
      </c>
      <c r="I26" s="507" t="str">
        <f>IF(入力!I26="","",入力!I26)</f>
        <v/>
      </c>
      <c r="J26" s="122" t="str">
        <f>IF(入力!J26="","",入力!J26)</f>
        <v/>
      </c>
      <c r="K26" s="406" t="str">
        <f>IF(入力!K26="","",IF(入力!K26&gt;=100,IF(入力!K26&lt;=250,"○","最高値エラー"),"最低値エラー"))</f>
        <v/>
      </c>
      <c r="L26" s="342" t="str">
        <f>IF(入力!L26="","",IF(入力!L26&gt;=20,IF(入力!L26&lt;=200,"○","最高値エラー"),"最低値エラー"))</f>
        <v/>
      </c>
      <c r="M26" s="325" t="str">
        <f>IF(入力!M26="","",IF(入力!M26&gt;=0,IF(入力!M26&lt;=100,"○","最高値エラー"),"最低値エラー"))</f>
        <v/>
      </c>
      <c r="N26" s="325" t="str">
        <f>IF(入力!N26="","",IF(入力!N26&gt;=0,IF(入力!N26&lt;=100,"○","最高値エラー"),"最低値エラー"))</f>
        <v/>
      </c>
      <c r="O26" s="325" t="str">
        <f>IF(入力!O26="", IF(OR(入力!L26="",入力!M26="",入力!N26=""),"", IF(入力!L26&gt;(入力!L26-(入力!L26*(4.57/(1.0868-0.00133*(入力!M26+入力!N26))-4.142)*100)/100), IF((入力!L26-(入力!L26*(4.57/(1.0868-0.00133*(入力!M26+入力!N26))-4.142)*100)/100)&gt;=20,IF((入力!L26-(入力!L26*(4.57/(1.0868-0.00133*(入力!M26+入力!N26))-4.142)*100)/100)&lt;=200,"○","最高値エラー"),"最低値エラー"),"関係性エラー")), IF(入力!O26&gt;=20,IF(入力!O26&lt;=200,IF(入力!L26&gt;入力!O26,"○","関係性エラー"),"最高値エラー"),"最低値エラー"))</f>
        <v/>
      </c>
      <c r="P26" s="325" t="str">
        <f>IF(入力!P26="", IF(入力!K26="","", IF(入力!L26/POWER(入力!K26/100,2)&gt;=10,IF(入力!L26/POWER(入力!K26/100,2)&lt;=50,"○","最高値エラー"),"最低値エラー")), IF(入力!P26&gt;=10,IF(入力!P26&lt;=50,"○","最高値エラー"),"最低値エラー"))</f>
        <v/>
      </c>
      <c r="Q26" s="407" t="str">
        <f>IF(入力!Q26="","", IF(入力!R26="","", IF(入力!Q26&gt;=入力!R26, IF(入力!Q26&gt;=100,IF(入力!Q26&lt;=300,"○","最高値エラー"),"最低値エラー"),"関係性エラー")))</f>
        <v/>
      </c>
      <c r="R26" s="379" t="str">
        <f>IF(入力!R26="","", IF(入力!Q26="","", IF(入力!Q26&gt;=入力!R26, IF(入力!R26&gt;=100,IF(入力!R26&lt;=300,"○","最高値エラー"),"最低値エラー"),"関係性エラー")))</f>
        <v/>
      </c>
      <c r="S26" s="348" t="str">
        <f>IF(入力!S26="","", IF(AND(入力!U26="",入力!V26=""),"", IF(入力!S26&lt; MIN(入力!U26,入力!V26), IF(入力!S26&gt;=2,IF(入力!S26&lt;=10,"○","最低値エラー"),"最高値エラー"),"関係性エラー")))</f>
        <v/>
      </c>
      <c r="T26" s="343" t="str">
        <f>IF(入力!T26="","", IF(AND(入力!U26="",入力!V26=""),"", IF(入力!T26&lt; MIN(入力!U26,入力!V26), IF(入力!T26&gt;=2,IF(入力!T26&lt;=10,"○","最低値エラー"),"最高値エラー"),"関係性エラー")))</f>
        <v/>
      </c>
      <c r="U26" s="344" t="str">
        <f>IF(入力!U26="","", IF(AND(入力!S26="",入力!T26=""),"", IF(入力!U26&gt;MAX(入力!S26,入力!T26), IF(入力!U26&gt;=3,IF(入力!U26&lt;=10,"○","最低値エラー"),"最高値エラー"),"関係性エラー")))</f>
        <v/>
      </c>
      <c r="V26" s="413" t="str">
        <f>IF(入力!V26="","", IF(AND(入力!S26="",入力!T26=""),"", IF(入力!V26&gt;MAX(入力!S26,入力!T26), IF(入力!V26&gt;=3,IF(入力!V26&lt;=10,"○","最低値エラー"),"最高値エラー"),"関係性エラー")))</f>
        <v/>
      </c>
      <c r="W26" s="417" t="str">
        <f>IF(入力!W26="","",IF(入力!W26&gt;=100,IF(入力!W26&lt;=500,"○","最高値エラー"),"最低値エラー"))</f>
        <v/>
      </c>
      <c r="X26" s="418" t="str">
        <f>IF(入力!X26="","",IF(入力!X26&gt;=100,IF(入力!X26&lt;=500,"○","最高値エラー"),"最低値エラー"))</f>
        <v/>
      </c>
      <c r="Y26" s="361" t="str">
        <f>IF(入力!Y26="", IF(入力!W26="",IF(入力!X26="","", IF((入力!X26-入力!Q26)&gt;=10,IF((入力!X26-入力!Q26)&lt;=200,"○","最高値エラー"),"最低値エラー")),IF(入力!X26="", IF((入力!W26-入力!Q26)&gt;=10,IF((入力!W26-入力!Q26)&lt;=200,"○","最高値エラー"),"最低値エラー"),IF(入力!W26&gt;入力!X26, IF((入力!W26-入力!Q26)&gt;=10,IF((入力!W26-入力!Q26)&lt;=200,"○","最高値エラー"),"最低値エラー"), IF((入力!X26-入力!Q26)&gt;=10,IF((入力!X26-入力!Q26)&lt;=200,"○","最高値エラー"),"最低値エラー")))), IF(入力!Y26="","",IF(入力!Y26&gt;=10,IF(入力!Y26&lt;=200,"○","最高値エラー"),"最低値エラー")))</f>
        <v/>
      </c>
      <c r="Z26" s="361" t="str">
        <f>IF(入力!Z26="","", IF(AND(入力!AC26="",入力!AD26="",入力!AD26="",入力!AG26=""),"", IF(入力!Z26&gt; MAX(入力!AC26:'入力'!AD26,入力!AD26:'入力'!AG26), IF(入力!Z26&gt;=100,IF(入力!Z26&lt;=500,"○","最高値エラー"),"最低値エラー"),"関係性エラー")))</f>
        <v/>
      </c>
      <c r="AA26" s="361" t="str">
        <f>IF(入力!AA26="","", IF(AND(入力!AC26="",入力!AD26="",入力!AD26="",入力!AG26=""),"", IF(入力!AA26&gt; MAX(入力!AC26:'入力'!AD26,入力!AD26:'入力'!AG26), IF(入力!AA26&gt;=100,IF(入力!AA26&lt;=500,"○","最高値エラー"),"最低値エラー"),"関係性エラー")))</f>
        <v/>
      </c>
      <c r="AB26" s="361" t="str">
        <f>IF(入力!AB26="", IF(入力!Z26="",IF(入力!AA26="","", IF((入力!AA26-入力!Q26)&gt;=10,IF((入力!AA26-入力!Q26)&lt;=200,"○","最高値エラー"),"最低値エラー")),IF(入力!AA26="", IF((入力!Z26-入力!Q26)&gt;=10,IF((入力!Z26-入力!Q26)&lt;=200,"○","最高値エラー"),"最低値エラー"),IF(入力!Z26&gt;入力!AA26, IF((入力!Z26-入力!Q26)&gt;=10,IF((入力!Z26-入力!Q26)&lt;=200,"○","最高値エラー"),"最低値エラー"), IF((入力!AA26-入力!Q26)&gt;=10,IF((入力!AA26-入力!Q26)&lt;=200,"○","最高値エラー"),"最低値エラー")))), IF(入力!AB26="","",IF(入力!AB26&gt;=10,IF(入力!AB26&lt;=200,"○","最高値エラー"),"最低値エラー")))</f>
        <v/>
      </c>
      <c r="AC26" s="361" t="str">
        <f>IF(入力!AC26="","", IF(AND(入力!Z26="",入力!AA26=""),"", IF(入力!AC26&lt;MIN(入力!Z26:'入力'!AA26), IF(入力!AC26&gt;=100,IF(入力!AC26&lt;=500,"○","最高値エラー"),"最低値エラー"),"関係性エラー")))</f>
        <v/>
      </c>
      <c r="AD26" s="361" t="str">
        <f>IF(入力!AD26="","", IF(AND(入力!Z26="",入力!AA26=""),"", IF(入力!AD26&lt;MIN(入力!Z26:'入力'!AA26), IF(入力!AD26&gt;=100,IF(入力!AD26&lt;=500,"○","最高値エラー"),"最低値エラー"),"関係性エラー")))</f>
        <v/>
      </c>
      <c r="AE26" s="361" t="str">
        <f>IF(入力!AE26="", IF(入力!AC26="",IF(入力!AD26="","", IF((入力!AD26-入力!Q26)&gt;=10,IF((入力!AD26-入力!Q26)&lt;=200,"○","最高値エラー"),"最低値エラー")),IF(入力!AD26="", IF((入力!AC26-入力!Q26)&gt;=10,IF((入力!AC26-入力!Q26)&lt;=200,"○","最高値エラー"),"最低値エラー"),IF(入力!AC26&gt;入力!AD26, IF((入力!AC26-入力!Q26)&gt;=10,IF((入力!AC26-入力!Q26)&lt;=200,"○","最高値エラー"),"最低値エラー"), IF((入力!AD26-入力!Q26)&gt;=10,IF((入力!AD26-入力!Q26)&lt;=200,"○","最高値エラー"),"最低値エラー")))), IF(入力!AE26="","",IF(入力!AE26&gt;=10,IF(入力!AE26&lt;=200,"○","最高値エラー"),"最低値エラー")))</f>
        <v/>
      </c>
      <c r="AF26" s="361" t="str">
        <f>IF(入力!AF26="","", IF(AND(入力!Z26="",入力!AA26=""),"", IF(入力!AF26&lt;MIN(入力!Z26:'入力'!AA26), IF(入力!AF26&gt;=100,IF(入力!AF26&lt;=500,"○","最高値エラー"),"最低値エラー"),"関係性エラー")))</f>
        <v/>
      </c>
      <c r="AG26" s="361" t="str">
        <f>IF(入力!AG26="","", IF(AND(入力!Z26="",入力!AA26=""),"", IF(入力!AG26&lt;MIN(入力!Z26:'入力'!AA26), IF(入力!AG26&gt;=100,IF(入力!AG26&lt;=500,"○","最高値エラー"),"最低値エラー"),"関係性エラー")))</f>
        <v/>
      </c>
      <c r="AH26" s="361" t="str">
        <f>IF(入力!AH26="", IF(入力!AF26="",IF(入力!AG26="","", IF((入力!AG26-入力!Q26)&gt;=10,IF((入力!AG26-入力!Q26)&lt;=200,"○","最高値エラー"),"最低値エラー")),IF(入力!AG26="", IF((入力!AF26-入力!Q26)&gt;=10,IF((入力!AF26-入力!Q26)&lt;=200,"○","最高値エラー"),"最低値エラー"),IF(入力!AF26&gt;入力!AG26, IF((入力!AF26-入力!Q26)&gt;=10,IF((入力!AF26-入力!Q26)&lt;=200,"○","最高値エラー"),"最低値エラー"), IF((入力!AG26-入力!Q26)&gt;=10,IF((入力!AG26-入力!Q26)&lt;=200,"○","最高値エラー"),"最低値エラー")))), IF(入力!AH26="","",IF(入力!AH26&gt;=10,IF(入力!AH26&lt;=200,"○","最高値エラー"),"最低値エラー")))</f>
        <v/>
      </c>
      <c r="AI26" s="342" t="str">
        <f>IF(入力!AI26="","",IF(入力!AI26&gt;=3,IF(入力!AI26&lt;=20,"○","最高値エラー"),"最低値エラー"))</f>
        <v/>
      </c>
      <c r="AJ26" s="354" t="str">
        <f>IF(入力!AJ26="","",IF(入力!AJ26&gt;=3,IF(入力!AJ26&lt;=20,"○","最高値エラー"),"最低値エラー"))</f>
        <v/>
      </c>
      <c r="AK26" s="340" t="str">
        <f>IF(入力!AK26="","",IF(入力!AK26&gt;=3,IF(入力!AK26&lt;=50,"○","最高値エラー"),"最低値エラー"))</f>
        <v/>
      </c>
      <c r="AL26" s="345" t="str">
        <f>IF(入力!AL26="","",IF(入力!AL26&gt;=3,IF(入力!AL26&lt;=50,"○","最高値エラー"),"最低値エラー"))</f>
        <v/>
      </c>
      <c r="AM26" s="324" t="str">
        <f>IF(入力!AL26="","",IF(入力!AL26&gt;=3,IF(入力!AL26&lt;=50,"○","最高値エラー"),"最低値エラー"))</f>
        <v/>
      </c>
      <c r="AN26" s="379" t="str">
        <f>IF(入力!AN26="","",IF(入力!AN26&gt;=-50,IF(入力!AN26&lt;=100,"○","最高値エラー"),"最低値エラー"))</f>
        <v/>
      </c>
      <c r="AO26" s="324" t="str">
        <f>IF(入力!AO26="","",IF(入力!AO26&gt;=50,IF(入力!AO26&lt;=300,"○","最高値エラー"),"最低値エラー"))</f>
        <v/>
      </c>
      <c r="AP26" s="379" t="str">
        <f>IF(入力!AP26="","",IF(入力!AP26&gt;=-50,IF(入力!AP26&lt;=100,"○","最高値エラー"),"最低値エラー"))</f>
        <v/>
      </c>
      <c r="AQ26" s="324" t="str">
        <f>IF(入力!AQ26="","",IF(入力!AQ26&gt;=20,IF(入力!AQ26&lt;=200,"○","最高値エラー"),"最低値エラー"))</f>
        <v/>
      </c>
      <c r="AR26" s="379" t="str">
        <f>IF(入力!AR26="","",IF(入力!AR26&gt;=20,IF(入力!AR26&lt;=200,"○","最高値エラー"),"最低値エラー"))</f>
        <v/>
      </c>
      <c r="AS26" s="389" t="str">
        <f>IF(入力!AS26="","",IF(入力!AS26&gt;=0,IF(入力!AS26&lt;=4000,"○","最高値エラー"),"最低値エラー"))</f>
        <v/>
      </c>
      <c r="AT26" s="425" t="str">
        <f>IF(入力!AT26="","",IF(入力!AT26&gt;=0,IF(入力!AT26&lt;=100,"○","最高値エラー"),"最低値エラー"))</f>
        <v/>
      </c>
      <c r="AU26" s="324" t="str">
        <f>IF(入力!AU26="","",IF(入力!AU26&gt;=0,IF(入力!AU26&lt;=150,"○","最高値エラー"),"最低値エラー"))</f>
        <v/>
      </c>
      <c r="AV26" s="332" t="str">
        <f>IF(入力!AV26="","",IF(入力!AV26&gt;=0,IF(入力!AV26&lt;=150,"○","最高値エラー"),"最低値エラー"))</f>
        <v/>
      </c>
      <c r="AW26" s="324" t="str">
        <f>IF(入力!AW26="","",IF(入力!AW26&gt;=0,IF(入力!AW26&lt;=150,"○","最高値エラー"),"最低値エラー"))</f>
        <v/>
      </c>
      <c r="AX26" s="396" t="str">
        <f>IF(入力!AX26="","",IF(入力!AX26&gt;=0,IF(入力!AX26&lt;=150,"○","最高値エラー"),"最低値エラー"))</f>
        <v/>
      </c>
    </row>
    <row r="27" spans="1:50">
      <c r="A27" s="84">
        <f>IF(入力!A27="","",入力!A27)</f>
        <v>14</v>
      </c>
      <c r="B27" s="146" t="str">
        <f>IF(入力!B27="","",入力!B27)</f>
        <v/>
      </c>
      <c r="C27" s="146" t="str">
        <f>IF(入力!C27="","",入力!C27)</f>
        <v/>
      </c>
      <c r="D27" s="91" t="str">
        <f>IF(入力!D27="","",入力!D27)</f>
        <v/>
      </c>
      <c r="E27" s="507" t="str">
        <f>IF(入力!E27="", IF(D27="","",DATEDIF(D27,入力!$C$3,"Y")),入力!E27)</f>
        <v/>
      </c>
      <c r="F27" s="507" t="str">
        <f>IF(入力!F27="","",入力!F27)</f>
        <v/>
      </c>
      <c r="G27" s="146" t="str">
        <f>IF(入力!G27="","",入力!G27)</f>
        <v/>
      </c>
      <c r="H27" s="146" t="str">
        <f>IF(入力!H27="","",入力!H27)</f>
        <v/>
      </c>
      <c r="I27" s="507" t="str">
        <f>IF(入力!I27="","",入力!I27)</f>
        <v/>
      </c>
      <c r="J27" s="122" t="str">
        <f>IF(入力!J27="","",入力!J27)</f>
        <v/>
      </c>
      <c r="K27" s="406" t="str">
        <f>IF(入力!K27="","",IF(入力!K27&gt;=100,IF(入力!K27&lt;=250,"○","最高値エラー"),"最低値エラー"))</f>
        <v/>
      </c>
      <c r="L27" s="342" t="str">
        <f>IF(入力!L27="","",IF(入力!L27&gt;=20,IF(入力!L27&lt;=200,"○","最高値エラー"),"最低値エラー"))</f>
        <v/>
      </c>
      <c r="M27" s="325" t="str">
        <f>IF(入力!M27="","",IF(入力!M27&gt;=0,IF(入力!M27&lt;=100,"○","最高値エラー"),"最低値エラー"))</f>
        <v/>
      </c>
      <c r="N27" s="325" t="str">
        <f>IF(入力!N27="","",IF(入力!N27&gt;=0,IF(入力!N27&lt;=100,"○","最高値エラー"),"最低値エラー"))</f>
        <v/>
      </c>
      <c r="O27" s="325" t="str">
        <f>IF(入力!O27="", IF(OR(入力!L27="",入力!M27="",入力!N27=""),"", IF(入力!L27&gt;(入力!L27-(入力!L27*(4.57/(1.0868-0.00133*(入力!M27+入力!N27))-4.142)*100)/100), IF((入力!L27-(入力!L27*(4.57/(1.0868-0.00133*(入力!M27+入力!N27))-4.142)*100)/100)&gt;=20,IF((入力!L27-(入力!L27*(4.57/(1.0868-0.00133*(入力!M27+入力!N27))-4.142)*100)/100)&lt;=200,"○","最高値エラー"),"最低値エラー"),"関係性エラー")), IF(入力!O27&gt;=20,IF(入力!O27&lt;=200,IF(入力!L27&gt;入力!O27,"○","関係性エラー"),"最高値エラー"),"最低値エラー"))</f>
        <v/>
      </c>
      <c r="P27" s="325" t="str">
        <f>IF(入力!P27="", IF(入力!K27="","", IF(入力!L27/POWER(入力!K27/100,2)&gt;=10,IF(入力!L27/POWER(入力!K27/100,2)&lt;=50,"○","最高値エラー"),"最低値エラー")), IF(入力!P27&gt;=10,IF(入力!P27&lt;=50,"○","最高値エラー"),"最低値エラー"))</f>
        <v/>
      </c>
      <c r="Q27" s="407" t="str">
        <f>IF(入力!Q27="","", IF(入力!R27="","", IF(入力!Q27&gt;=入力!R27, IF(入力!Q27&gt;=100,IF(入力!Q27&lt;=300,"○","最高値エラー"),"最低値エラー"),"関係性エラー")))</f>
        <v/>
      </c>
      <c r="R27" s="379" t="str">
        <f>IF(入力!R27="","", IF(入力!Q27="","", IF(入力!Q27&gt;=入力!R27, IF(入力!R27&gt;=100,IF(入力!R27&lt;=300,"○","最高値エラー"),"最低値エラー"),"関係性エラー")))</f>
        <v/>
      </c>
      <c r="S27" s="348" t="str">
        <f>IF(入力!S27="","", IF(AND(入力!U27="",入力!V27=""),"", IF(入力!S27&lt; MIN(入力!U27,入力!V27), IF(入力!S27&gt;=2,IF(入力!S27&lt;=10,"○","最低値エラー"),"最高値エラー"),"関係性エラー")))</f>
        <v/>
      </c>
      <c r="T27" s="343" t="str">
        <f>IF(入力!T27="","", IF(AND(入力!U27="",入力!V27=""),"", IF(入力!T27&lt; MIN(入力!U27,入力!V27), IF(入力!T27&gt;=2,IF(入力!T27&lt;=10,"○","最低値エラー"),"最高値エラー"),"関係性エラー")))</f>
        <v/>
      </c>
      <c r="U27" s="344" t="str">
        <f>IF(入力!U27="","", IF(AND(入力!S27="",入力!T27=""),"", IF(入力!U27&gt;MAX(入力!S27,入力!T27), IF(入力!U27&gt;=3,IF(入力!U27&lt;=10,"○","最低値エラー"),"最高値エラー"),"関係性エラー")))</f>
        <v/>
      </c>
      <c r="V27" s="413" t="str">
        <f>IF(入力!V27="","", IF(AND(入力!S27="",入力!T27=""),"", IF(入力!V27&gt;MAX(入力!S27,入力!T27), IF(入力!V27&gt;=3,IF(入力!V27&lt;=10,"○","最低値エラー"),"最高値エラー"),"関係性エラー")))</f>
        <v/>
      </c>
      <c r="W27" s="417" t="str">
        <f>IF(入力!W27="","",IF(入力!W27&gt;=100,IF(入力!W27&lt;=500,"○","最高値エラー"),"最低値エラー"))</f>
        <v/>
      </c>
      <c r="X27" s="418" t="str">
        <f>IF(入力!X27="","",IF(入力!X27&gt;=100,IF(入力!X27&lt;=500,"○","最高値エラー"),"最低値エラー"))</f>
        <v/>
      </c>
      <c r="Y27" s="361" t="str">
        <f>IF(入力!Y27="", IF(入力!W27="",IF(入力!X27="","", IF((入力!X27-入力!Q27)&gt;=10,IF((入力!X27-入力!Q27)&lt;=200,"○","最高値エラー"),"最低値エラー")),IF(入力!X27="", IF((入力!W27-入力!Q27)&gt;=10,IF((入力!W27-入力!Q27)&lt;=200,"○","最高値エラー"),"最低値エラー"),IF(入力!W27&gt;入力!X27, IF((入力!W27-入力!Q27)&gt;=10,IF((入力!W27-入力!Q27)&lt;=200,"○","最高値エラー"),"最低値エラー"), IF((入力!X27-入力!Q27)&gt;=10,IF((入力!X27-入力!Q27)&lt;=200,"○","最高値エラー"),"最低値エラー")))), IF(入力!Y27="","",IF(入力!Y27&gt;=10,IF(入力!Y27&lt;=200,"○","最高値エラー"),"最低値エラー")))</f>
        <v/>
      </c>
      <c r="Z27" s="361" t="str">
        <f>IF(入力!Z27="","", IF(AND(入力!AC27="",入力!AD27="",入力!AD27="",入力!AG27=""),"", IF(入力!Z27&gt; MAX(入力!AC27:'入力'!AD27,入力!AD27:'入力'!AG27), IF(入力!Z27&gt;=100,IF(入力!Z27&lt;=500,"○","最高値エラー"),"最低値エラー"),"関係性エラー")))</f>
        <v/>
      </c>
      <c r="AA27" s="361" t="str">
        <f>IF(入力!AA27="","", IF(AND(入力!AC27="",入力!AD27="",入力!AD27="",入力!AG27=""),"", IF(入力!AA27&gt; MAX(入力!AC27:'入力'!AD27,入力!AD27:'入力'!AG27), IF(入力!AA27&gt;=100,IF(入力!AA27&lt;=500,"○","最高値エラー"),"最低値エラー"),"関係性エラー")))</f>
        <v/>
      </c>
      <c r="AB27" s="361" t="str">
        <f>IF(入力!AB27="", IF(入力!Z27="",IF(入力!AA27="","", IF((入力!AA27-入力!Q27)&gt;=10,IF((入力!AA27-入力!Q27)&lt;=200,"○","最高値エラー"),"最低値エラー")),IF(入力!AA27="", IF((入力!Z27-入力!Q27)&gt;=10,IF((入力!Z27-入力!Q27)&lt;=200,"○","最高値エラー"),"最低値エラー"),IF(入力!Z27&gt;入力!AA27, IF((入力!Z27-入力!Q27)&gt;=10,IF((入力!Z27-入力!Q27)&lt;=200,"○","最高値エラー"),"最低値エラー"), IF((入力!AA27-入力!Q27)&gt;=10,IF((入力!AA27-入力!Q27)&lt;=200,"○","最高値エラー"),"最低値エラー")))), IF(入力!AB27="","",IF(入力!AB27&gt;=10,IF(入力!AB27&lt;=200,"○","最高値エラー"),"最低値エラー")))</f>
        <v/>
      </c>
      <c r="AC27" s="361" t="str">
        <f>IF(入力!AC27="","", IF(AND(入力!Z27="",入力!AA27=""),"", IF(入力!AC27&lt;MIN(入力!Z27:'入力'!AA27), IF(入力!AC27&gt;=100,IF(入力!AC27&lt;=500,"○","最高値エラー"),"最低値エラー"),"関係性エラー")))</f>
        <v/>
      </c>
      <c r="AD27" s="361" t="str">
        <f>IF(入力!AD27="","", IF(AND(入力!Z27="",入力!AA27=""),"", IF(入力!AD27&lt;MIN(入力!Z27:'入力'!AA27), IF(入力!AD27&gt;=100,IF(入力!AD27&lt;=500,"○","最高値エラー"),"最低値エラー"),"関係性エラー")))</f>
        <v/>
      </c>
      <c r="AE27" s="361" t="str">
        <f>IF(入力!AE27="", IF(入力!AC27="",IF(入力!AD27="","", IF((入力!AD27-入力!Q27)&gt;=10,IF((入力!AD27-入力!Q27)&lt;=200,"○","最高値エラー"),"最低値エラー")),IF(入力!AD27="", IF((入力!AC27-入力!Q27)&gt;=10,IF((入力!AC27-入力!Q27)&lt;=200,"○","最高値エラー"),"最低値エラー"),IF(入力!AC27&gt;入力!AD27, IF((入力!AC27-入力!Q27)&gt;=10,IF((入力!AC27-入力!Q27)&lt;=200,"○","最高値エラー"),"最低値エラー"), IF((入力!AD27-入力!Q27)&gt;=10,IF((入力!AD27-入力!Q27)&lt;=200,"○","最高値エラー"),"最低値エラー")))), IF(入力!AE27="","",IF(入力!AE27&gt;=10,IF(入力!AE27&lt;=200,"○","最高値エラー"),"最低値エラー")))</f>
        <v/>
      </c>
      <c r="AF27" s="361" t="str">
        <f>IF(入力!AF27="","", IF(AND(入力!Z27="",入力!AA27=""),"", IF(入力!AF27&lt;MIN(入力!Z27:'入力'!AA27), IF(入力!AF27&gt;=100,IF(入力!AF27&lt;=500,"○","最高値エラー"),"最低値エラー"),"関係性エラー")))</f>
        <v/>
      </c>
      <c r="AG27" s="361" t="str">
        <f>IF(入力!AG27="","", IF(AND(入力!Z27="",入力!AA27=""),"", IF(入力!AG27&lt;MIN(入力!Z27:'入力'!AA27), IF(入力!AG27&gt;=100,IF(入力!AG27&lt;=500,"○","最高値エラー"),"最低値エラー"),"関係性エラー")))</f>
        <v/>
      </c>
      <c r="AH27" s="361" t="str">
        <f>IF(入力!AH27="", IF(入力!AF27="",IF(入力!AG27="","", IF((入力!AG27-入力!Q27)&gt;=10,IF((入力!AG27-入力!Q27)&lt;=200,"○","最高値エラー"),"最低値エラー")),IF(入力!AG27="", IF((入力!AF27-入力!Q27)&gt;=10,IF((入力!AF27-入力!Q27)&lt;=200,"○","最高値エラー"),"最低値エラー"),IF(入力!AF27&gt;入力!AG27, IF((入力!AF27-入力!Q27)&gt;=10,IF((入力!AF27-入力!Q27)&lt;=200,"○","最高値エラー"),"最低値エラー"), IF((入力!AG27-入力!Q27)&gt;=10,IF((入力!AG27-入力!Q27)&lt;=200,"○","最高値エラー"),"最低値エラー")))), IF(入力!AH27="","",IF(入力!AH27&gt;=10,IF(入力!AH27&lt;=200,"○","最高値エラー"),"最低値エラー")))</f>
        <v/>
      </c>
      <c r="AI27" s="342" t="str">
        <f>IF(入力!AI27="","",IF(入力!AI27&gt;=3,IF(入力!AI27&lt;=20,"○","最高値エラー"),"最低値エラー"))</f>
        <v/>
      </c>
      <c r="AJ27" s="354" t="str">
        <f>IF(入力!AJ27="","",IF(入力!AJ27&gt;=3,IF(入力!AJ27&lt;=20,"○","最高値エラー"),"最低値エラー"))</f>
        <v/>
      </c>
      <c r="AK27" s="340" t="str">
        <f>IF(入力!AK27="","",IF(入力!AK27&gt;=3,IF(入力!AK27&lt;=50,"○","最高値エラー"),"最低値エラー"))</f>
        <v/>
      </c>
      <c r="AL27" s="345" t="str">
        <f>IF(入力!AL27="","",IF(入力!AL27&gt;=3,IF(入力!AL27&lt;=50,"○","最高値エラー"),"最低値エラー"))</f>
        <v/>
      </c>
      <c r="AM27" s="324" t="str">
        <f>IF(入力!AL27="","",IF(入力!AL27&gt;=3,IF(入力!AL27&lt;=50,"○","最高値エラー"),"最低値エラー"))</f>
        <v/>
      </c>
      <c r="AN27" s="379" t="str">
        <f>IF(入力!AN27="","",IF(入力!AN27&gt;=-50,IF(入力!AN27&lt;=100,"○","最高値エラー"),"最低値エラー"))</f>
        <v/>
      </c>
      <c r="AO27" s="324" t="str">
        <f>IF(入力!AO27="","",IF(入力!AO27&gt;=50,IF(入力!AO27&lt;=300,"○","最高値エラー"),"最低値エラー"))</f>
        <v/>
      </c>
      <c r="AP27" s="379" t="str">
        <f>IF(入力!AP27="","",IF(入力!AP27&gt;=-50,IF(入力!AP27&lt;=100,"○","最高値エラー"),"最低値エラー"))</f>
        <v/>
      </c>
      <c r="AQ27" s="324" t="str">
        <f>IF(入力!AQ27="","",IF(入力!AQ27&gt;=20,IF(入力!AQ27&lt;=200,"○","最高値エラー"),"最低値エラー"))</f>
        <v/>
      </c>
      <c r="AR27" s="379" t="str">
        <f>IF(入力!AR27="","",IF(入力!AR27&gt;=20,IF(入力!AR27&lt;=200,"○","最高値エラー"),"最低値エラー"))</f>
        <v/>
      </c>
      <c r="AS27" s="389" t="str">
        <f>IF(入力!AS27="","",IF(入力!AS27&gt;=0,IF(入力!AS27&lt;=4000,"○","最高値エラー"),"最低値エラー"))</f>
        <v/>
      </c>
      <c r="AT27" s="425" t="str">
        <f>IF(入力!AT27="","",IF(入力!AT27&gt;=0,IF(入力!AT27&lt;=100,"○","最高値エラー"),"最低値エラー"))</f>
        <v/>
      </c>
      <c r="AU27" s="324" t="str">
        <f>IF(入力!AU27="","",IF(入力!AU27&gt;=0,IF(入力!AU27&lt;=150,"○","最高値エラー"),"最低値エラー"))</f>
        <v/>
      </c>
      <c r="AV27" s="332" t="str">
        <f>IF(入力!AV27="","",IF(入力!AV27&gt;=0,IF(入力!AV27&lt;=150,"○","最高値エラー"),"最低値エラー"))</f>
        <v/>
      </c>
      <c r="AW27" s="324" t="str">
        <f>IF(入力!AW27="","",IF(入力!AW27&gt;=0,IF(入力!AW27&lt;=150,"○","最高値エラー"),"最低値エラー"))</f>
        <v/>
      </c>
      <c r="AX27" s="396" t="str">
        <f>IF(入力!AX27="","",IF(入力!AX27&gt;=0,IF(入力!AX27&lt;=150,"○","最高値エラー"),"最低値エラー"))</f>
        <v/>
      </c>
    </row>
    <row r="28" spans="1:50">
      <c r="A28" s="84">
        <f>IF(入力!A28="","",入力!A28)</f>
        <v>15</v>
      </c>
      <c r="B28" s="146" t="str">
        <f>IF(入力!B28="","",入力!B28)</f>
        <v/>
      </c>
      <c r="C28" s="146" t="str">
        <f>IF(入力!C28="","",入力!C28)</f>
        <v/>
      </c>
      <c r="D28" s="91" t="str">
        <f>IF(入力!D28="","",入力!D28)</f>
        <v/>
      </c>
      <c r="E28" s="507" t="str">
        <f>IF(入力!E28="", IF(D28="","",DATEDIF(D28,入力!$C$3,"Y")),入力!E28)</f>
        <v/>
      </c>
      <c r="F28" s="507" t="str">
        <f>IF(入力!F28="","",入力!F28)</f>
        <v/>
      </c>
      <c r="G28" s="146" t="str">
        <f>IF(入力!G28="","",入力!G28)</f>
        <v/>
      </c>
      <c r="H28" s="146" t="str">
        <f>IF(入力!H28="","",入力!H28)</f>
        <v/>
      </c>
      <c r="I28" s="507" t="str">
        <f>IF(入力!I28="","",入力!I28)</f>
        <v/>
      </c>
      <c r="J28" s="122" t="str">
        <f>IF(入力!J28="","",入力!J28)</f>
        <v/>
      </c>
      <c r="K28" s="406" t="str">
        <f>IF(入力!K28="","",IF(入力!K28&gt;=100,IF(入力!K28&lt;=250,"○","最高値エラー"),"最低値エラー"))</f>
        <v/>
      </c>
      <c r="L28" s="342" t="str">
        <f>IF(入力!L28="","",IF(入力!L28&gt;=20,IF(入力!L28&lt;=200,"○","最高値エラー"),"最低値エラー"))</f>
        <v/>
      </c>
      <c r="M28" s="325" t="str">
        <f>IF(入力!M28="","",IF(入力!M28&gt;=0,IF(入力!M28&lt;=100,"○","最高値エラー"),"最低値エラー"))</f>
        <v/>
      </c>
      <c r="N28" s="325" t="str">
        <f>IF(入力!N28="","",IF(入力!N28&gt;=0,IF(入力!N28&lt;=100,"○","最高値エラー"),"最低値エラー"))</f>
        <v/>
      </c>
      <c r="O28" s="325" t="str">
        <f>IF(入力!O28="", IF(OR(入力!L28="",入力!M28="",入力!N28=""),"", IF(入力!L28&gt;(入力!L28-(入力!L28*(4.57/(1.0868-0.00133*(入力!M28+入力!N28))-4.142)*100)/100), IF((入力!L28-(入力!L28*(4.57/(1.0868-0.00133*(入力!M28+入力!N28))-4.142)*100)/100)&gt;=20,IF((入力!L28-(入力!L28*(4.57/(1.0868-0.00133*(入力!M28+入力!N28))-4.142)*100)/100)&lt;=200,"○","最高値エラー"),"最低値エラー"),"関係性エラー")), IF(入力!O28&gt;=20,IF(入力!O28&lt;=200,IF(入力!L28&gt;入力!O28,"○","関係性エラー"),"最高値エラー"),"最低値エラー"))</f>
        <v/>
      </c>
      <c r="P28" s="325" t="str">
        <f>IF(入力!P28="", IF(入力!K28="","", IF(入力!L28/POWER(入力!K28/100,2)&gt;=10,IF(入力!L28/POWER(入力!K28/100,2)&lt;=50,"○","最高値エラー"),"最低値エラー")), IF(入力!P28&gt;=10,IF(入力!P28&lt;=50,"○","最高値エラー"),"最低値エラー"))</f>
        <v/>
      </c>
      <c r="Q28" s="407" t="str">
        <f>IF(入力!Q28="","", IF(入力!R28="","", IF(入力!Q28&gt;=入力!R28, IF(入力!Q28&gt;=100,IF(入力!Q28&lt;=300,"○","最高値エラー"),"最低値エラー"),"関係性エラー")))</f>
        <v/>
      </c>
      <c r="R28" s="379" t="str">
        <f>IF(入力!R28="","", IF(入力!Q28="","", IF(入力!Q28&gt;=入力!R28, IF(入力!R28&gt;=100,IF(入力!R28&lt;=300,"○","最高値エラー"),"最低値エラー"),"関係性エラー")))</f>
        <v/>
      </c>
      <c r="S28" s="348" t="str">
        <f>IF(入力!S28="","", IF(AND(入力!U28="",入力!V28=""),"", IF(入力!S28&lt; MIN(入力!U28,入力!V28), IF(入力!S28&gt;=2,IF(入力!S28&lt;=10,"○","最低値エラー"),"最高値エラー"),"関係性エラー")))</f>
        <v/>
      </c>
      <c r="T28" s="343" t="str">
        <f>IF(入力!T28="","", IF(AND(入力!U28="",入力!V28=""),"", IF(入力!T28&lt; MIN(入力!U28,入力!V28), IF(入力!T28&gt;=2,IF(入力!T28&lt;=10,"○","最低値エラー"),"最高値エラー"),"関係性エラー")))</f>
        <v/>
      </c>
      <c r="U28" s="344" t="str">
        <f>IF(入力!U28="","", IF(AND(入力!S28="",入力!T28=""),"", IF(入力!U28&gt;MAX(入力!S28,入力!T28), IF(入力!U28&gt;=3,IF(入力!U28&lt;=10,"○","最低値エラー"),"最高値エラー"),"関係性エラー")))</f>
        <v/>
      </c>
      <c r="V28" s="413" t="str">
        <f>IF(入力!V28="","", IF(AND(入力!S28="",入力!T28=""),"", IF(入力!V28&gt;MAX(入力!S28,入力!T28), IF(入力!V28&gt;=3,IF(入力!V28&lt;=10,"○","最低値エラー"),"最高値エラー"),"関係性エラー")))</f>
        <v/>
      </c>
      <c r="W28" s="417" t="str">
        <f>IF(入力!W28="","",IF(入力!W28&gt;=100,IF(入力!W28&lt;=500,"○","最高値エラー"),"最低値エラー"))</f>
        <v/>
      </c>
      <c r="X28" s="418" t="str">
        <f>IF(入力!X28="","",IF(入力!X28&gt;=100,IF(入力!X28&lt;=500,"○","最高値エラー"),"最低値エラー"))</f>
        <v/>
      </c>
      <c r="Y28" s="361" t="str">
        <f>IF(入力!Y28="", IF(入力!W28="",IF(入力!X28="","", IF((入力!X28-入力!Q28)&gt;=10,IF((入力!X28-入力!Q28)&lt;=200,"○","最高値エラー"),"最低値エラー")),IF(入力!X28="", IF((入力!W28-入力!Q28)&gt;=10,IF((入力!W28-入力!Q28)&lt;=200,"○","最高値エラー"),"最低値エラー"),IF(入力!W28&gt;入力!X28, IF((入力!W28-入力!Q28)&gt;=10,IF((入力!W28-入力!Q28)&lt;=200,"○","最高値エラー"),"最低値エラー"), IF((入力!X28-入力!Q28)&gt;=10,IF((入力!X28-入力!Q28)&lt;=200,"○","最高値エラー"),"最低値エラー")))), IF(入力!Y28="","",IF(入力!Y28&gt;=10,IF(入力!Y28&lt;=200,"○","最高値エラー"),"最低値エラー")))</f>
        <v/>
      </c>
      <c r="Z28" s="361" t="str">
        <f>IF(入力!Z28="","", IF(AND(入力!AC28="",入力!AD28="",入力!AD28="",入力!AG28=""),"", IF(入力!Z28&gt; MAX(入力!AC28:'入力'!AD28,入力!AD28:'入力'!AG28), IF(入力!Z28&gt;=100,IF(入力!Z28&lt;=500,"○","最高値エラー"),"最低値エラー"),"関係性エラー")))</f>
        <v/>
      </c>
      <c r="AA28" s="361" t="str">
        <f>IF(入力!AA28="","", IF(AND(入力!AC28="",入力!AD28="",入力!AD28="",入力!AG28=""),"", IF(入力!AA28&gt; MAX(入力!AC28:'入力'!AD28,入力!AD28:'入力'!AG28), IF(入力!AA28&gt;=100,IF(入力!AA28&lt;=500,"○","最高値エラー"),"最低値エラー"),"関係性エラー")))</f>
        <v/>
      </c>
      <c r="AB28" s="361" t="str">
        <f>IF(入力!AB28="", IF(入力!Z28="",IF(入力!AA28="","", IF((入力!AA28-入力!Q28)&gt;=10,IF((入力!AA28-入力!Q28)&lt;=200,"○","最高値エラー"),"最低値エラー")),IF(入力!AA28="", IF((入力!Z28-入力!Q28)&gt;=10,IF((入力!Z28-入力!Q28)&lt;=200,"○","最高値エラー"),"最低値エラー"),IF(入力!Z28&gt;入力!AA28, IF((入力!Z28-入力!Q28)&gt;=10,IF((入力!Z28-入力!Q28)&lt;=200,"○","最高値エラー"),"最低値エラー"), IF((入力!AA28-入力!Q28)&gt;=10,IF((入力!AA28-入力!Q28)&lt;=200,"○","最高値エラー"),"最低値エラー")))), IF(入力!AB28="","",IF(入力!AB28&gt;=10,IF(入力!AB28&lt;=200,"○","最高値エラー"),"最低値エラー")))</f>
        <v/>
      </c>
      <c r="AC28" s="361" t="str">
        <f>IF(入力!AC28="","", IF(AND(入力!Z28="",入力!AA28=""),"", IF(入力!AC28&lt;MIN(入力!Z28:'入力'!AA28), IF(入力!AC28&gt;=100,IF(入力!AC28&lt;=500,"○","最高値エラー"),"最低値エラー"),"関係性エラー")))</f>
        <v/>
      </c>
      <c r="AD28" s="361" t="str">
        <f>IF(入力!AD28="","", IF(AND(入力!Z28="",入力!AA28=""),"", IF(入力!AD28&lt;MIN(入力!Z28:'入力'!AA28), IF(入力!AD28&gt;=100,IF(入力!AD28&lt;=500,"○","最高値エラー"),"最低値エラー"),"関係性エラー")))</f>
        <v/>
      </c>
      <c r="AE28" s="361" t="str">
        <f>IF(入力!AE28="", IF(入力!AC28="",IF(入力!AD28="","", IF((入力!AD28-入力!Q28)&gt;=10,IF((入力!AD28-入力!Q28)&lt;=200,"○","最高値エラー"),"最低値エラー")),IF(入力!AD28="", IF((入力!AC28-入力!Q28)&gt;=10,IF((入力!AC28-入力!Q28)&lt;=200,"○","最高値エラー"),"最低値エラー"),IF(入力!AC28&gt;入力!AD28, IF((入力!AC28-入力!Q28)&gt;=10,IF((入力!AC28-入力!Q28)&lt;=200,"○","最高値エラー"),"最低値エラー"), IF((入力!AD28-入力!Q28)&gt;=10,IF((入力!AD28-入力!Q28)&lt;=200,"○","最高値エラー"),"最低値エラー")))), IF(入力!AE28="","",IF(入力!AE28&gt;=10,IF(入力!AE28&lt;=200,"○","最高値エラー"),"最低値エラー")))</f>
        <v/>
      </c>
      <c r="AF28" s="361" t="str">
        <f>IF(入力!AF28="","", IF(AND(入力!Z28="",入力!AA28=""),"", IF(入力!AF28&lt;MIN(入力!Z28:'入力'!AA28), IF(入力!AF28&gt;=100,IF(入力!AF28&lt;=500,"○","最高値エラー"),"最低値エラー"),"関係性エラー")))</f>
        <v/>
      </c>
      <c r="AG28" s="361" t="str">
        <f>IF(入力!AG28="","", IF(AND(入力!Z28="",入力!AA28=""),"", IF(入力!AG28&lt;MIN(入力!Z28:'入力'!AA28), IF(入力!AG28&gt;=100,IF(入力!AG28&lt;=500,"○","最高値エラー"),"最低値エラー"),"関係性エラー")))</f>
        <v/>
      </c>
      <c r="AH28" s="361" t="str">
        <f>IF(入力!AH28="", IF(入力!AF28="",IF(入力!AG28="","", IF((入力!AG28-入力!Q28)&gt;=10,IF((入力!AG28-入力!Q28)&lt;=200,"○","最高値エラー"),"最低値エラー")),IF(入力!AG28="", IF((入力!AF28-入力!Q28)&gt;=10,IF((入力!AF28-入力!Q28)&lt;=200,"○","最高値エラー"),"最低値エラー"),IF(入力!AF28&gt;入力!AG28, IF((入力!AF28-入力!Q28)&gt;=10,IF((入力!AF28-入力!Q28)&lt;=200,"○","最高値エラー"),"最低値エラー"), IF((入力!AG28-入力!Q28)&gt;=10,IF((入力!AG28-入力!Q28)&lt;=200,"○","最高値エラー"),"最低値エラー")))), IF(入力!AH28="","",IF(入力!AH28&gt;=10,IF(入力!AH28&lt;=200,"○","最高値エラー"),"最低値エラー")))</f>
        <v/>
      </c>
      <c r="AI28" s="342" t="str">
        <f>IF(入力!AI28="","",IF(入力!AI28&gt;=3,IF(入力!AI28&lt;=20,"○","最高値エラー"),"最低値エラー"))</f>
        <v/>
      </c>
      <c r="AJ28" s="354" t="str">
        <f>IF(入力!AJ28="","",IF(入力!AJ28&gt;=3,IF(入力!AJ28&lt;=20,"○","最高値エラー"),"最低値エラー"))</f>
        <v/>
      </c>
      <c r="AK28" s="340" t="str">
        <f>IF(入力!AK28="","",IF(入力!AK28&gt;=3,IF(入力!AK28&lt;=50,"○","最高値エラー"),"最低値エラー"))</f>
        <v/>
      </c>
      <c r="AL28" s="345" t="str">
        <f>IF(入力!AL28="","",IF(入力!AL28&gt;=3,IF(入力!AL28&lt;=50,"○","最高値エラー"),"最低値エラー"))</f>
        <v/>
      </c>
      <c r="AM28" s="324" t="str">
        <f>IF(入力!AL28="","",IF(入力!AL28&gt;=3,IF(入力!AL28&lt;=50,"○","最高値エラー"),"最低値エラー"))</f>
        <v/>
      </c>
      <c r="AN28" s="379" t="str">
        <f>IF(入力!AN28="","",IF(入力!AN28&gt;=-50,IF(入力!AN28&lt;=100,"○","最高値エラー"),"最低値エラー"))</f>
        <v/>
      </c>
      <c r="AO28" s="324" t="str">
        <f>IF(入力!AO28="","",IF(入力!AO28&gt;=50,IF(入力!AO28&lt;=300,"○","最高値エラー"),"最低値エラー"))</f>
        <v/>
      </c>
      <c r="AP28" s="379" t="str">
        <f>IF(入力!AP28="","",IF(入力!AP28&gt;=-50,IF(入力!AP28&lt;=100,"○","最高値エラー"),"最低値エラー"))</f>
        <v/>
      </c>
      <c r="AQ28" s="324" t="str">
        <f>IF(入力!AQ28="","",IF(入力!AQ28&gt;=20,IF(入力!AQ28&lt;=200,"○","最高値エラー"),"最低値エラー"))</f>
        <v/>
      </c>
      <c r="AR28" s="379" t="str">
        <f>IF(入力!AR28="","",IF(入力!AR28&gt;=20,IF(入力!AR28&lt;=200,"○","最高値エラー"),"最低値エラー"))</f>
        <v/>
      </c>
      <c r="AS28" s="389" t="str">
        <f>IF(入力!AS28="","",IF(入力!AS28&gt;=0,IF(入力!AS28&lt;=4000,"○","最高値エラー"),"最低値エラー"))</f>
        <v/>
      </c>
      <c r="AT28" s="425" t="str">
        <f>IF(入力!AT28="","",IF(入力!AT28&gt;=0,IF(入力!AT28&lt;=100,"○","最高値エラー"),"最低値エラー"))</f>
        <v/>
      </c>
      <c r="AU28" s="324" t="str">
        <f>IF(入力!AU28="","",IF(入力!AU28&gt;=0,IF(入力!AU28&lt;=150,"○","最高値エラー"),"最低値エラー"))</f>
        <v/>
      </c>
      <c r="AV28" s="332" t="str">
        <f>IF(入力!AV28="","",IF(入力!AV28&gt;=0,IF(入力!AV28&lt;=150,"○","最高値エラー"),"最低値エラー"))</f>
        <v/>
      </c>
      <c r="AW28" s="324" t="str">
        <f>IF(入力!AW28="","",IF(入力!AW28&gt;=0,IF(入力!AW28&lt;=150,"○","最高値エラー"),"最低値エラー"))</f>
        <v/>
      </c>
      <c r="AX28" s="396" t="str">
        <f>IF(入力!AX28="","",IF(入力!AX28&gt;=0,IF(入力!AX28&lt;=150,"○","最高値エラー"),"最低値エラー"))</f>
        <v/>
      </c>
    </row>
    <row r="29" spans="1:50">
      <c r="A29" s="84">
        <f>IF(入力!A29="","",入力!A29)</f>
        <v>16</v>
      </c>
      <c r="B29" s="146" t="str">
        <f>IF(入力!B29="","",入力!B29)</f>
        <v/>
      </c>
      <c r="C29" s="146" t="str">
        <f>IF(入力!C29="","",入力!C29)</f>
        <v/>
      </c>
      <c r="D29" s="91" t="str">
        <f>IF(入力!D29="","",入力!D29)</f>
        <v/>
      </c>
      <c r="E29" s="507" t="str">
        <f>IF(入力!E29="", IF(D29="","",DATEDIF(D29,入力!$C$3,"Y")),入力!E29)</f>
        <v/>
      </c>
      <c r="F29" s="507" t="str">
        <f>IF(入力!F29="","",入力!F29)</f>
        <v/>
      </c>
      <c r="G29" s="146" t="str">
        <f>IF(入力!G29="","",入力!G29)</f>
        <v/>
      </c>
      <c r="H29" s="146" t="str">
        <f>IF(入力!H29="","",入力!H29)</f>
        <v/>
      </c>
      <c r="I29" s="507" t="str">
        <f>IF(入力!I29="","",入力!I29)</f>
        <v/>
      </c>
      <c r="J29" s="122" t="str">
        <f>IF(入力!J29="","",入力!J29)</f>
        <v/>
      </c>
      <c r="K29" s="406" t="str">
        <f>IF(入力!K29="","",IF(入力!K29&gt;=100,IF(入力!K29&lt;=250,"○","最高値エラー"),"最低値エラー"))</f>
        <v/>
      </c>
      <c r="L29" s="342" t="str">
        <f>IF(入力!L29="","",IF(入力!L29&gt;=20,IF(入力!L29&lt;=200,"○","最高値エラー"),"最低値エラー"))</f>
        <v/>
      </c>
      <c r="M29" s="325" t="str">
        <f>IF(入力!M29="","",IF(入力!M29&gt;=0,IF(入力!M29&lt;=100,"○","最高値エラー"),"最低値エラー"))</f>
        <v/>
      </c>
      <c r="N29" s="325" t="str">
        <f>IF(入力!N29="","",IF(入力!N29&gt;=0,IF(入力!N29&lt;=100,"○","最高値エラー"),"最低値エラー"))</f>
        <v/>
      </c>
      <c r="O29" s="325" t="str">
        <f>IF(入力!O29="", IF(OR(入力!L29="",入力!M29="",入力!N29=""),"", IF(入力!L29&gt;(入力!L29-(入力!L29*(4.57/(1.0868-0.00133*(入力!M29+入力!N29))-4.142)*100)/100), IF((入力!L29-(入力!L29*(4.57/(1.0868-0.00133*(入力!M29+入力!N29))-4.142)*100)/100)&gt;=20,IF((入力!L29-(入力!L29*(4.57/(1.0868-0.00133*(入力!M29+入力!N29))-4.142)*100)/100)&lt;=200,"○","最高値エラー"),"最低値エラー"),"関係性エラー")), IF(入力!O29&gt;=20,IF(入力!O29&lt;=200,IF(入力!L29&gt;入力!O29,"○","関係性エラー"),"最高値エラー"),"最低値エラー"))</f>
        <v/>
      </c>
      <c r="P29" s="325" t="str">
        <f>IF(入力!P29="", IF(入力!K29="","", IF(入力!L29/POWER(入力!K29/100,2)&gt;=10,IF(入力!L29/POWER(入力!K29/100,2)&lt;=50,"○","最高値エラー"),"最低値エラー")), IF(入力!P29&gt;=10,IF(入力!P29&lt;=50,"○","最高値エラー"),"最低値エラー"))</f>
        <v/>
      </c>
      <c r="Q29" s="407" t="str">
        <f>IF(入力!Q29="","", IF(入力!R29="","", IF(入力!Q29&gt;=入力!R29, IF(入力!Q29&gt;=100,IF(入力!Q29&lt;=300,"○","最高値エラー"),"最低値エラー"),"関係性エラー")))</f>
        <v/>
      </c>
      <c r="R29" s="379" t="str">
        <f>IF(入力!R29="","", IF(入力!Q29="","", IF(入力!Q29&gt;=入力!R29, IF(入力!R29&gt;=100,IF(入力!R29&lt;=300,"○","最高値エラー"),"最低値エラー"),"関係性エラー")))</f>
        <v/>
      </c>
      <c r="S29" s="348" t="str">
        <f>IF(入力!S29="","", IF(AND(入力!U29="",入力!V29=""),"", IF(入力!S29&lt; MIN(入力!U29,入力!V29), IF(入力!S29&gt;=2,IF(入力!S29&lt;=10,"○","最低値エラー"),"最高値エラー"),"関係性エラー")))</f>
        <v/>
      </c>
      <c r="T29" s="343" t="str">
        <f>IF(入力!T29="","", IF(AND(入力!U29="",入力!V29=""),"", IF(入力!T29&lt; MIN(入力!U29,入力!V29), IF(入力!T29&gt;=2,IF(入力!T29&lt;=10,"○","最低値エラー"),"最高値エラー"),"関係性エラー")))</f>
        <v/>
      </c>
      <c r="U29" s="344" t="str">
        <f>IF(入力!U29="","", IF(AND(入力!S29="",入力!T29=""),"", IF(入力!U29&gt;MAX(入力!S29,入力!T29), IF(入力!U29&gt;=3,IF(入力!U29&lt;=10,"○","最低値エラー"),"最高値エラー"),"関係性エラー")))</f>
        <v/>
      </c>
      <c r="V29" s="413" t="str">
        <f>IF(入力!V29="","", IF(AND(入力!S29="",入力!T29=""),"", IF(入力!V29&gt;MAX(入力!S29,入力!T29), IF(入力!V29&gt;=3,IF(入力!V29&lt;=10,"○","最低値エラー"),"最高値エラー"),"関係性エラー")))</f>
        <v/>
      </c>
      <c r="W29" s="417" t="str">
        <f>IF(入力!W29="","",IF(入力!W29&gt;=100,IF(入力!W29&lt;=500,"○","最高値エラー"),"最低値エラー"))</f>
        <v/>
      </c>
      <c r="X29" s="418" t="str">
        <f>IF(入力!X29="","",IF(入力!X29&gt;=100,IF(入力!X29&lt;=500,"○","最高値エラー"),"最低値エラー"))</f>
        <v/>
      </c>
      <c r="Y29" s="361" t="str">
        <f>IF(入力!Y29="", IF(入力!W29="",IF(入力!X29="","", IF((入力!X29-入力!Q29)&gt;=10,IF((入力!X29-入力!Q29)&lt;=200,"○","最高値エラー"),"最低値エラー")),IF(入力!X29="", IF((入力!W29-入力!Q29)&gt;=10,IF((入力!W29-入力!Q29)&lt;=200,"○","最高値エラー"),"最低値エラー"),IF(入力!W29&gt;入力!X29, IF((入力!W29-入力!Q29)&gt;=10,IF((入力!W29-入力!Q29)&lt;=200,"○","最高値エラー"),"最低値エラー"), IF((入力!X29-入力!Q29)&gt;=10,IF((入力!X29-入力!Q29)&lt;=200,"○","最高値エラー"),"最低値エラー")))), IF(入力!Y29="","",IF(入力!Y29&gt;=10,IF(入力!Y29&lt;=200,"○","最高値エラー"),"最低値エラー")))</f>
        <v/>
      </c>
      <c r="Z29" s="361" t="str">
        <f>IF(入力!Z29="","", IF(AND(入力!AC29="",入力!AD29="",入力!AD29="",入力!AG29=""),"", IF(入力!Z29&gt; MAX(入力!AC29:'入力'!AD29,入力!AD29:'入力'!AG29), IF(入力!Z29&gt;=100,IF(入力!Z29&lt;=500,"○","最高値エラー"),"最低値エラー"),"関係性エラー")))</f>
        <v/>
      </c>
      <c r="AA29" s="361" t="str">
        <f>IF(入力!AA29="","", IF(AND(入力!AC29="",入力!AD29="",入力!AD29="",入力!AG29=""),"", IF(入力!AA29&gt; MAX(入力!AC29:'入力'!AD29,入力!AD29:'入力'!AG29), IF(入力!AA29&gt;=100,IF(入力!AA29&lt;=500,"○","最高値エラー"),"最低値エラー"),"関係性エラー")))</f>
        <v/>
      </c>
      <c r="AB29" s="361" t="str">
        <f>IF(入力!AB29="", IF(入力!Z29="",IF(入力!AA29="","", IF((入力!AA29-入力!Q29)&gt;=10,IF((入力!AA29-入力!Q29)&lt;=200,"○","最高値エラー"),"最低値エラー")),IF(入力!AA29="", IF((入力!Z29-入力!Q29)&gt;=10,IF((入力!Z29-入力!Q29)&lt;=200,"○","最高値エラー"),"最低値エラー"),IF(入力!Z29&gt;入力!AA29, IF((入力!Z29-入力!Q29)&gt;=10,IF((入力!Z29-入力!Q29)&lt;=200,"○","最高値エラー"),"最低値エラー"), IF((入力!AA29-入力!Q29)&gt;=10,IF((入力!AA29-入力!Q29)&lt;=200,"○","最高値エラー"),"最低値エラー")))), IF(入力!AB29="","",IF(入力!AB29&gt;=10,IF(入力!AB29&lt;=200,"○","最高値エラー"),"最低値エラー")))</f>
        <v/>
      </c>
      <c r="AC29" s="361" t="str">
        <f>IF(入力!AC29="","", IF(AND(入力!Z29="",入力!AA29=""),"", IF(入力!AC29&lt;MIN(入力!Z29:'入力'!AA29), IF(入力!AC29&gt;=100,IF(入力!AC29&lt;=500,"○","最高値エラー"),"最低値エラー"),"関係性エラー")))</f>
        <v/>
      </c>
      <c r="AD29" s="361" t="str">
        <f>IF(入力!AD29="","", IF(AND(入力!Z29="",入力!AA29=""),"", IF(入力!AD29&lt;MIN(入力!Z29:'入力'!AA29), IF(入力!AD29&gt;=100,IF(入力!AD29&lt;=500,"○","最高値エラー"),"最低値エラー"),"関係性エラー")))</f>
        <v/>
      </c>
      <c r="AE29" s="361" t="str">
        <f>IF(入力!AE29="", IF(入力!AC29="",IF(入力!AD29="","", IF((入力!AD29-入力!Q29)&gt;=10,IF((入力!AD29-入力!Q29)&lt;=200,"○","最高値エラー"),"最低値エラー")),IF(入力!AD29="", IF((入力!AC29-入力!Q29)&gt;=10,IF((入力!AC29-入力!Q29)&lt;=200,"○","最高値エラー"),"最低値エラー"),IF(入力!AC29&gt;入力!AD29, IF((入力!AC29-入力!Q29)&gt;=10,IF((入力!AC29-入力!Q29)&lt;=200,"○","最高値エラー"),"最低値エラー"), IF((入力!AD29-入力!Q29)&gt;=10,IF((入力!AD29-入力!Q29)&lt;=200,"○","最高値エラー"),"最低値エラー")))), IF(入力!AE29="","",IF(入力!AE29&gt;=10,IF(入力!AE29&lt;=200,"○","最高値エラー"),"最低値エラー")))</f>
        <v/>
      </c>
      <c r="AF29" s="361" t="str">
        <f>IF(入力!AF29="","", IF(AND(入力!Z29="",入力!AA29=""),"", IF(入力!AF29&lt;MIN(入力!Z29:'入力'!AA29), IF(入力!AF29&gt;=100,IF(入力!AF29&lt;=500,"○","最高値エラー"),"最低値エラー"),"関係性エラー")))</f>
        <v/>
      </c>
      <c r="AG29" s="361" t="str">
        <f>IF(入力!AG29="","", IF(AND(入力!Z29="",入力!AA29=""),"", IF(入力!AG29&lt;MIN(入力!Z29:'入力'!AA29), IF(入力!AG29&gt;=100,IF(入力!AG29&lt;=500,"○","最高値エラー"),"最低値エラー"),"関係性エラー")))</f>
        <v/>
      </c>
      <c r="AH29" s="361" t="str">
        <f>IF(入力!AH29="", IF(入力!AF29="",IF(入力!AG29="","", IF((入力!AG29-入力!Q29)&gt;=10,IF((入力!AG29-入力!Q29)&lt;=200,"○","最高値エラー"),"最低値エラー")),IF(入力!AG29="", IF((入力!AF29-入力!Q29)&gt;=10,IF((入力!AF29-入力!Q29)&lt;=200,"○","最高値エラー"),"最低値エラー"),IF(入力!AF29&gt;入力!AG29, IF((入力!AF29-入力!Q29)&gt;=10,IF((入力!AF29-入力!Q29)&lt;=200,"○","最高値エラー"),"最低値エラー"), IF((入力!AG29-入力!Q29)&gt;=10,IF((入力!AG29-入力!Q29)&lt;=200,"○","最高値エラー"),"最低値エラー")))), IF(入力!AH29="","",IF(入力!AH29&gt;=10,IF(入力!AH29&lt;=200,"○","最高値エラー"),"最低値エラー")))</f>
        <v/>
      </c>
      <c r="AI29" s="342" t="str">
        <f>IF(入力!AI29="","",IF(入力!AI29&gt;=3,IF(入力!AI29&lt;=20,"○","最高値エラー"),"最低値エラー"))</f>
        <v/>
      </c>
      <c r="AJ29" s="354" t="str">
        <f>IF(入力!AJ29="","",IF(入力!AJ29&gt;=3,IF(入力!AJ29&lt;=20,"○","最高値エラー"),"最低値エラー"))</f>
        <v/>
      </c>
      <c r="AK29" s="340" t="str">
        <f>IF(入力!AK29="","",IF(入力!AK29&gt;=3,IF(入力!AK29&lt;=50,"○","最高値エラー"),"最低値エラー"))</f>
        <v/>
      </c>
      <c r="AL29" s="345" t="str">
        <f>IF(入力!AL29="","",IF(入力!AL29&gt;=3,IF(入力!AL29&lt;=50,"○","最高値エラー"),"最低値エラー"))</f>
        <v/>
      </c>
      <c r="AM29" s="324" t="str">
        <f>IF(入力!AL29="","",IF(入力!AL29&gt;=3,IF(入力!AL29&lt;=50,"○","最高値エラー"),"最低値エラー"))</f>
        <v/>
      </c>
      <c r="AN29" s="379" t="str">
        <f>IF(入力!AN29="","",IF(入力!AN29&gt;=-50,IF(入力!AN29&lt;=100,"○","最高値エラー"),"最低値エラー"))</f>
        <v/>
      </c>
      <c r="AO29" s="324" t="str">
        <f>IF(入力!AO29="","",IF(入力!AO29&gt;=50,IF(入力!AO29&lt;=300,"○","最高値エラー"),"最低値エラー"))</f>
        <v/>
      </c>
      <c r="AP29" s="379" t="str">
        <f>IF(入力!AP29="","",IF(入力!AP29&gt;=-50,IF(入力!AP29&lt;=100,"○","最高値エラー"),"最低値エラー"))</f>
        <v/>
      </c>
      <c r="AQ29" s="324" t="str">
        <f>IF(入力!AQ29="","",IF(入力!AQ29&gt;=20,IF(入力!AQ29&lt;=200,"○","最高値エラー"),"最低値エラー"))</f>
        <v/>
      </c>
      <c r="AR29" s="379" t="str">
        <f>IF(入力!AR29="","",IF(入力!AR29&gt;=20,IF(入力!AR29&lt;=200,"○","最高値エラー"),"最低値エラー"))</f>
        <v/>
      </c>
      <c r="AS29" s="389" t="str">
        <f>IF(入力!AS29="","",IF(入力!AS29&gt;=0,IF(入力!AS29&lt;=4000,"○","最高値エラー"),"最低値エラー"))</f>
        <v/>
      </c>
      <c r="AT29" s="425" t="str">
        <f>IF(入力!AT29="","",IF(入力!AT29&gt;=0,IF(入力!AT29&lt;=100,"○","最高値エラー"),"最低値エラー"))</f>
        <v/>
      </c>
      <c r="AU29" s="324" t="str">
        <f>IF(入力!AU29="","",IF(入力!AU29&gt;=0,IF(入力!AU29&lt;=150,"○","最高値エラー"),"最低値エラー"))</f>
        <v/>
      </c>
      <c r="AV29" s="332" t="str">
        <f>IF(入力!AV29="","",IF(入力!AV29&gt;=0,IF(入力!AV29&lt;=150,"○","最高値エラー"),"最低値エラー"))</f>
        <v/>
      </c>
      <c r="AW29" s="324" t="str">
        <f>IF(入力!AW29="","",IF(入力!AW29&gt;=0,IF(入力!AW29&lt;=150,"○","最高値エラー"),"最低値エラー"))</f>
        <v/>
      </c>
      <c r="AX29" s="396" t="str">
        <f>IF(入力!AX29="","",IF(入力!AX29&gt;=0,IF(入力!AX29&lt;=150,"○","最高値エラー"),"最低値エラー"))</f>
        <v/>
      </c>
    </row>
    <row r="30" spans="1:50">
      <c r="A30" s="84">
        <f>IF(入力!A30="","",入力!A30)</f>
        <v>17</v>
      </c>
      <c r="B30" s="146" t="str">
        <f>IF(入力!B30="","",入力!B30)</f>
        <v/>
      </c>
      <c r="C30" s="146" t="str">
        <f>IF(入力!C30="","",入力!C30)</f>
        <v/>
      </c>
      <c r="D30" s="91" t="str">
        <f>IF(入力!D30="","",入力!D30)</f>
        <v/>
      </c>
      <c r="E30" s="507" t="str">
        <f>IF(入力!E30="", IF(D30="","",DATEDIF(D30,入力!$C$3,"Y")),入力!E30)</f>
        <v/>
      </c>
      <c r="F30" s="507" t="str">
        <f>IF(入力!F30="","",入力!F30)</f>
        <v/>
      </c>
      <c r="G30" s="146" t="str">
        <f>IF(入力!G30="","",入力!G30)</f>
        <v/>
      </c>
      <c r="H30" s="146" t="str">
        <f>IF(入力!H30="","",入力!H30)</f>
        <v/>
      </c>
      <c r="I30" s="507" t="str">
        <f>IF(入力!I30="","",入力!I30)</f>
        <v/>
      </c>
      <c r="J30" s="122" t="str">
        <f>IF(入力!J30="","",入力!J30)</f>
        <v/>
      </c>
      <c r="K30" s="406" t="str">
        <f>IF(入力!K30="","",IF(入力!K30&gt;=100,IF(入力!K30&lt;=250,"○","最高値エラー"),"最低値エラー"))</f>
        <v/>
      </c>
      <c r="L30" s="342" t="str">
        <f>IF(入力!L30="","",IF(入力!L30&gt;=20,IF(入力!L30&lt;=200,"○","最高値エラー"),"最低値エラー"))</f>
        <v/>
      </c>
      <c r="M30" s="325" t="str">
        <f>IF(入力!M30="","",IF(入力!M30&gt;=0,IF(入力!M30&lt;=100,"○","最高値エラー"),"最低値エラー"))</f>
        <v/>
      </c>
      <c r="N30" s="325" t="str">
        <f>IF(入力!N30="","",IF(入力!N30&gt;=0,IF(入力!N30&lt;=100,"○","最高値エラー"),"最低値エラー"))</f>
        <v/>
      </c>
      <c r="O30" s="325" t="str">
        <f>IF(入力!O30="", IF(OR(入力!L30="",入力!M30="",入力!N30=""),"", IF(入力!L30&gt;(入力!L30-(入力!L30*(4.57/(1.0868-0.00133*(入力!M30+入力!N30))-4.142)*100)/100), IF((入力!L30-(入力!L30*(4.57/(1.0868-0.00133*(入力!M30+入力!N30))-4.142)*100)/100)&gt;=20,IF((入力!L30-(入力!L30*(4.57/(1.0868-0.00133*(入力!M30+入力!N30))-4.142)*100)/100)&lt;=200,"○","最高値エラー"),"最低値エラー"),"関係性エラー")), IF(入力!O30&gt;=20,IF(入力!O30&lt;=200,IF(入力!L30&gt;入力!O30,"○","関係性エラー"),"最高値エラー"),"最低値エラー"))</f>
        <v/>
      </c>
      <c r="P30" s="325" t="str">
        <f>IF(入力!P30="", IF(入力!K30="","", IF(入力!L30/POWER(入力!K30/100,2)&gt;=10,IF(入力!L30/POWER(入力!K30/100,2)&lt;=50,"○","最高値エラー"),"最低値エラー")), IF(入力!P30&gt;=10,IF(入力!P30&lt;=50,"○","最高値エラー"),"最低値エラー"))</f>
        <v/>
      </c>
      <c r="Q30" s="407" t="str">
        <f>IF(入力!Q30="","", IF(入力!R30="","", IF(入力!Q30&gt;=入力!R30, IF(入力!Q30&gt;=100,IF(入力!Q30&lt;=300,"○","最高値エラー"),"最低値エラー"),"関係性エラー")))</f>
        <v/>
      </c>
      <c r="R30" s="379" t="str">
        <f>IF(入力!R30="","", IF(入力!Q30="","", IF(入力!Q30&gt;=入力!R30, IF(入力!R30&gt;=100,IF(入力!R30&lt;=300,"○","最高値エラー"),"最低値エラー"),"関係性エラー")))</f>
        <v/>
      </c>
      <c r="S30" s="348" t="str">
        <f>IF(入力!S30="","", IF(AND(入力!U30="",入力!V30=""),"", IF(入力!S30&lt; MIN(入力!U30,入力!V30), IF(入力!S30&gt;=2,IF(入力!S30&lt;=10,"○","最低値エラー"),"最高値エラー"),"関係性エラー")))</f>
        <v/>
      </c>
      <c r="T30" s="343" t="str">
        <f>IF(入力!T30="","", IF(AND(入力!U30="",入力!V30=""),"", IF(入力!T30&lt; MIN(入力!U30,入力!V30), IF(入力!T30&gt;=2,IF(入力!T30&lt;=10,"○","最低値エラー"),"最高値エラー"),"関係性エラー")))</f>
        <v/>
      </c>
      <c r="U30" s="344" t="str">
        <f>IF(入力!U30="","", IF(AND(入力!S30="",入力!T30=""),"", IF(入力!U30&gt;MAX(入力!S30,入力!T30), IF(入力!U30&gt;=3,IF(入力!U30&lt;=10,"○","最低値エラー"),"最高値エラー"),"関係性エラー")))</f>
        <v/>
      </c>
      <c r="V30" s="413" t="str">
        <f>IF(入力!V30="","", IF(AND(入力!S30="",入力!T30=""),"", IF(入力!V30&gt;MAX(入力!S30,入力!T30), IF(入力!V30&gt;=3,IF(入力!V30&lt;=10,"○","最低値エラー"),"最高値エラー"),"関係性エラー")))</f>
        <v/>
      </c>
      <c r="W30" s="417" t="str">
        <f>IF(入力!W30="","",IF(入力!W30&gt;=100,IF(入力!W30&lt;=500,"○","最高値エラー"),"最低値エラー"))</f>
        <v/>
      </c>
      <c r="X30" s="418" t="str">
        <f>IF(入力!X30="","",IF(入力!X30&gt;=100,IF(入力!X30&lt;=500,"○","最高値エラー"),"最低値エラー"))</f>
        <v/>
      </c>
      <c r="Y30" s="361" t="str">
        <f>IF(入力!Y30="", IF(入力!W30="",IF(入力!X30="","", IF((入力!X30-入力!Q30)&gt;=10,IF((入力!X30-入力!Q30)&lt;=200,"○","最高値エラー"),"最低値エラー")),IF(入力!X30="", IF((入力!W30-入力!Q30)&gt;=10,IF((入力!W30-入力!Q30)&lt;=200,"○","最高値エラー"),"最低値エラー"),IF(入力!W30&gt;入力!X30, IF((入力!W30-入力!Q30)&gt;=10,IF((入力!W30-入力!Q30)&lt;=200,"○","最高値エラー"),"最低値エラー"), IF((入力!X30-入力!Q30)&gt;=10,IF((入力!X30-入力!Q30)&lt;=200,"○","最高値エラー"),"最低値エラー")))), IF(入力!Y30="","",IF(入力!Y30&gt;=10,IF(入力!Y30&lt;=200,"○","最高値エラー"),"最低値エラー")))</f>
        <v/>
      </c>
      <c r="Z30" s="361" t="str">
        <f>IF(入力!Z30="","", IF(AND(入力!AC30="",入力!AD30="",入力!AD30="",入力!AG30=""),"", IF(入力!Z30&gt; MAX(入力!AC30:'入力'!AD30,入力!AD30:'入力'!AG30), IF(入力!Z30&gt;=100,IF(入力!Z30&lt;=500,"○","最高値エラー"),"最低値エラー"),"関係性エラー")))</f>
        <v/>
      </c>
      <c r="AA30" s="361" t="str">
        <f>IF(入力!AA30="","", IF(AND(入力!AC30="",入力!AD30="",入力!AD30="",入力!AG30=""),"", IF(入力!AA30&gt; MAX(入力!AC30:'入力'!AD30,入力!AD30:'入力'!AG30), IF(入力!AA30&gt;=100,IF(入力!AA30&lt;=500,"○","最高値エラー"),"最低値エラー"),"関係性エラー")))</f>
        <v/>
      </c>
      <c r="AB30" s="361" t="str">
        <f>IF(入力!AB30="", IF(入力!Z30="",IF(入力!AA30="","", IF((入力!AA30-入力!Q30)&gt;=10,IF((入力!AA30-入力!Q30)&lt;=200,"○","最高値エラー"),"最低値エラー")),IF(入力!AA30="", IF((入力!Z30-入力!Q30)&gt;=10,IF((入力!Z30-入力!Q30)&lt;=200,"○","最高値エラー"),"最低値エラー"),IF(入力!Z30&gt;入力!AA30, IF((入力!Z30-入力!Q30)&gt;=10,IF((入力!Z30-入力!Q30)&lt;=200,"○","最高値エラー"),"最低値エラー"), IF((入力!AA30-入力!Q30)&gt;=10,IF((入力!AA30-入力!Q30)&lt;=200,"○","最高値エラー"),"最低値エラー")))), IF(入力!AB30="","",IF(入力!AB30&gt;=10,IF(入力!AB30&lt;=200,"○","最高値エラー"),"最低値エラー")))</f>
        <v/>
      </c>
      <c r="AC30" s="361" t="str">
        <f>IF(入力!AC30="","", IF(AND(入力!Z30="",入力!AA30=""),"", IF(入力!AC30&lt;MIN(入力!Z30:'入力'!AA30), IF(入力!AC30&gt;=100,IF(入力!AC30&lt;=500,"○","最高値エラー"),"最低値エラー"),"関係性エラー")))</f>
        <v/>
      </c>
      <c r="AD30" s="361" t="str">
        <f>IF(入力!AD30="","", IF(AND(入力!Z30="",入力!AA30=""),"", IF(入力!AD30&lt;MIN(入力!Z30:'入力'!AA30), IF(入力!AD30&gt;=100,IF(入力!AD30&lt;=500,"○","最高値エラー"),"最低値エラー"),"関係性エラー")))</f>
        <v/>
      </c>
      <c r="AE30" s="361" t="str">
        <f>IF(入力!AE30="", IF(入力!AC30="",IF(入力!AD30="","", IF((入力!AD30-入力!Q30)&gt;=10,IF((入力!AD30-入力!Q30)&lt;=200,"○","最高値エラー"),"最低値エラー")),IF(入力!AD30="", IF((入力!AC30-入力!Q30)&gt;=10,IF((入力!AC30-入力!Q30)&lt;=200,"○","最高値エラー"),"最低値エラー"),IF(入力!AC30&gt;入力!AD30, IF((入力!AC30-入力!Q30)&gt;=10,IF((入力!AC30-入力!Q30)&lt;=200,"○","最高値エラー"),"最低値エラー"), IF((入力!AD30-入力!Q30)&gt;=10,IF((入力!AD30-入力!Q30)&lt;=200,"○","最高値エラー"),"最低値エラー")))), IF(入力!AE30="","",IF(入力!AE30&gt;=10,IF(入力!AE30&lt;=200,"○","最高値エラー"),"最低値エラー")))</f>
        <v/>
      </c>
      <c r="AF30" s="361" t="str">
        <f>IF(入力!AF30="","", IF(AND(入力!Z30="",入力!AA30=""),"", IF(入力!AF30&lt;MIN(入力!Z30:'入力'!AA30), IF(入力!AF30&gt;=100,IF(入力!AF30&lt;=500,"○","最高値エラー"),"最低値エラー"),"関係性エラー")))</f>
        <v/>
      </c>
      <c r="AG30" s="361" t="str">
        <f>IF(入力!AG30="","", IF(AND(入力!Z30="",入力!AA30=""),"", IF(入力!AG30&lt;MIN(入力!Z30:'入力'!AA30), IF(入力!AG30&gt;=100,IF(入力!AG30&lt;=500,"○","最高値エラー"),"最低値エラー"),"関係性エラー")))</f>
        <v/>
      </c>
      <c r="AH30" s="361" t="str">
        <f>IF(入力!AH30="", IF(入力!AF30="",IF(入力!AG30="","", IF((入力!AG30-入力!Q30)&gt;=10,IF((入力!AG30-入力!Q30)&lt;=200,"○","最高値エラー"),"最低値エラー")),IF(入力!AG30="", IF((入力!AF30-入力!Q30)&gt;=10,IF((入力!AF30-入力!Q30)&lt;=200,"○","最高値エラー"),"最低値エラー"),IF(入力!AF30&gt;入力!AG30, IF((入力!AF30-入力!Q30)&gt;=10,IF((入力!AF30-入力!Q30)&lt;=200,"○","最高値エラー"),"最低値エラー"), IF((入力!AG30-入力!Q30)&gt;=10,IF((入力!AG30-入力!Q30)&lt;=200,"○","最高値エラー"),"最低値エラー")))), IF(入力!AH30="","",IF(入力!AH30&gt;=10,IF(入力!AH30&lt;=200,"○","最高値エラー"),"最低値エラー")))</f>
        <v/>
      </c>
      <c r="AI30" s="342" t="str">
        <f>IF(入力!AI30="","",IF(入力!AI30&gt;=3,IF(入力!AI30&lt;=20,"○","最高値エラー"),"最低値エラー"))</f>
        <v/>
      </c>
      <c r="AJ30" s="354" t="str">
        <f>IF(入力!AJ30="","",IF(入力!AJ30&gt;=3,IF(入力!AJ30&lt;=20,"○","最高値エラー"),"最低値エラー"))</f>
        <v/>
      </c>
      <c r="AK30" s="340" t="str">
        <f>IF(入力!AK30="","",IF(入力!AK30&gt;=3,IF(入力!AK30&lt;=50,"○","最高値エラー"),"最低値エラー"))</f>
        <v/>
      </c>
      <c r="AL30" s="345" t="str">
        <f>IF(入力!AL30="","",IF(入力!AL30&gt;=3,IF(入力!AL30&lt;=50,"○","最高値エラー"),"最低値エラー"))</f>
        <v/>
      </c>
      <c r="AM30" s="324" t="str">
        <f>IF(入力!AL30="","",IF(入力!AL30&gt;=3,IF(入力!AL30&lt;=50,"○","最高値エラー"),"最低値エラー"))</f>
        <v/>
      </c>
      <c r="AN30" s="379" t="str">
        <f>IF(入力!AN30="","",IF(入力!AN30&gt;=-50,IF(入力!AN30&lt;=100,"○","最高値エラー"),"最低値エラー"))</f>
        <v/>
      </c>
      <c r="AO30" s="324" t="str">
        <f>IF(入力!AO30="","",IF(入力!AO30&gt;=50,IF(入力!AO30&lt;=300,"○","最高値エラー"),"最低値エラー"))</f>
        <v/>
      </c>
      <c r="AP30" s="379" t="str">
        <f>IF(入力!AP30="","",IF(入力!AP30&gt;=-50,IF(入力!AP30&lt;=100,"○","最高値エラー"),"最低値エラー"))</f>
        <v/>
      </c>
      <c r="AQ30" s="324" t="str">
        <f>IF(入力!AQ30="","",IF(入力!AQ30&gt;=20,IF(入力!AQ30&lt;=200,"○","最高値エラー"),"最低値エラー"))</f>
        <v/>
      </c>
      <c r="AR30" s="379" t="str">
        <f>IF(入力!AR30="","",IF(入力!AR30&gt;=20,IF(入力!AR30&lt;=200,"○","最高値エラー"),"最低値エラー"))</f>
        <v/>
      </c>
      <c r="AS30" s="389" t="str">
        <f>IF(入力!AS30="","",IF(入力!AS30&gt;=0,IF(入力!AS30&lt;=4000,"○","最高値エラー"),"最低値エラー"))</f>
        <v/>
      </c>
      <c r="AT30" s="425" t="str">
        <f>IF(入力!AT30="","",IF(入力!AT30&gt;=0,IF(入力!AT30&lt;=100,"○","最高値エラー"),"最低値エラー"))</f>
        <v/>
      </c>
      <c r="AU30" s="324" t="str">
        <f>IF(入力!AU30="","",IF(入力!AU30&gt;=0,IF(入力!AU30&lt;=150,"○","最高値エラー"),"最低値エラー"))</f>
        <v/>
      </c>
      <c r="AV30" s="332" t="str">
        <f>IF(入力!AV30="","",IF(入力!AV30&gt;=0,IF(入力!AV30&lt;=150,"○","最高値エラー"),"最低値エラー"))</f>
        <v/>
      </c>
      <c r="AW30" s="324" t="str">
        <f>IF(入力!AW30="","",IF(入力!AW30&gt;=0,IF(入力!AW30&lt;=150,"○","最高値エラー"),"最低値エラー"))</f>
        <v/>
      </c>
      <c r="AX30" s="396" t="str">
        <f>IF(入力!AX30="","",IF(入力!AX30&gt;=0,IF(入力!AX30&lt;=150,"○","最高値エラー"),"最低値エラー"))</f>
        <v/>
      </c>
    </row>
    <row r="31" spans="1:50">
      <c r="A31" s="84">
        <f>IF(入力!A31="","",入力!A31)</f>
        <v>18</v>
      </c>
      <c r="B31" s="146" t="str">
        <f>IF(入力!B31="","",入力!B31)</f>
        <v/>
      </c>
      <c r="C31" s="146" t="str">
        <f>IF(入力!C31="","",入力!C31)</f>
        <v/>
      </c>
      <c r="D31" s="91" t="str">
        <f>IF(入力!D31="","",入力!D31)</f>
        <v/>
      </c>
      <c r="E31" s="507" t="str">
        <f>IF(入力!E31="", IF(D31="","",DATEDIF(D31,入力!$C$3,"Y")),入力!E31)</f>
        <v/>
      </c>
      <c r="F31" s="507" t="str">
        <f>IF(入力!F31="","",入力!F31)</f>
        <v/>
      </c>
      <c r="G31" s="146" t="str">
        <f>IF(入力!G31="","",入力!G31)</f>
        <v/>
      </c>
      <c r="H31" s="146" t="str">
        <f>IF(入力!H31="","",入力!H31)</f>
        <v/>
      </c>
      <c r="I31" s="507" t="str">
        <f>IF(入力!I31="","",入力!I31)</f>
        <v/>
      </c>
      <c r="J31" s="122" t="str">
        <f>IF(入力!J31="","",入力!J31)</f>
        <v/>
      </c>
      <c r="K31" s="406" t="str">
        <f>IF(入力!K31="","",IF(入力!K31&gt;=100,IF(入力!K31&lt;=250,"○","最高値エラー"),"最低値エラー"))</f>
        <v/>
      </c>
      <c r="L31" s="342" t="str">
        <f>IF(入力!L31="","",IF(入力!L31&gt;=20,IF(入力!L31&lt;=200,"○","最高値エラー"),"最低値エラー"))</f>
        <v/>
      </c>
      <c r="M31" s="325" t="str">
        <f>IF(入力!M31="","",IF(入力!M31&gt;=0,IF(入力!M31&lt;=100,"○","最高値エラー"),"最低値エラー"))</f>
        <v/>
      </c>
      <c r="N31" s="325" t="str">
        <f>IF(入力!N31="","",IF(入力!N31&gt;=0,IF(入力!N31&lt;=100,"○","最高値エラー"),"最低値エラー"))</f>
        <v/>
      </c>
      <c r="O31" s="325" t="str">
        <f>IF(入力!O31="", IF(OR(入力!L31="",入力!M31="",入力!N31=""),"", IF(入力!L31&gt;(入力!L31-(入力!L31*(4.57/(1.0868-0.00133*(入力!M31+入力!N31))-4.142)*100)/100), IF((入力!L31-(入力!L31*(4.57/(1.0868-0.00133*(入力!M31+入力!N31))-4.142)*100)/100)&gt;=20,IF((入力!L31-(入力!L31*(4.57/(1.0868-0.00133*(入力!M31+入力!N31))-4.142)*100)/100)&lt;=200,"○","最高値エラー"),"最低値エラー"),"関係性エラー")), IF(入力!O31&gt;=20,IF(入力!O31&lt;=200,IF(入力!L31&gt;入力!O31,"○","関係性エラー"),"最高値エラー"),"最低値エラー"))</f>
        <v/>
      </c>
      <c r="P31" s="325" t="str">
        <f>IF(入力!P31="", IF(入力!K31="","", IF(入力!L31/POWER(入力!K31/100,2)&gt;=10,IF(入力!L31/POWER(入力!K31/100,2)&lt;=50,"○","最高値エラー"),"最低値エラー")), IF(入力!P31&gt;=10,IF(入力!P31&lt;=50,"○","最高値エラー"),"最低値エラー"))</f>
        <v/>
      </c>
      <c r="Q31" s="407" t="str">
        <f>IF(入力!Q31="","", IF(入力!R31="","", IF(入力!Q31&gt;=入力!R31, IF(入力!Q31&gt;=100,IF(入力!Q31&lt;=300,"○","最高値エラー"),"最低値エラー"),"関係性エラー")))</f>
        <v/>
      </c>
      <c r="R31" s="379" t="str">
        <f>IF(入力!R31="","", IF(入力!Q31="","", IF(入力!Q31&gt;=入力!R31, IF(入力!R31&gt;=100,IF(入力!R31&lt;=300,"○","最高値エラー"),"最低値エラー"),"関係性エラー")))</f>
        <v/>
      </c>
      <c r="S31" s="348" t="str">
        <f>IF(入力!S31="","", IF(AND(入力!U31="",入力!V31=""),"", IF(入力!S31&lt; MIN(入力!U31,入力!V31), IF(入力!S31&gt;=2,IF(入力!S31&lt;=10,"○","最低値エラー"),"最高値エラー"),"関係性エラー")))</f>
        <v/>
      </c>
      <c r="T31" s="343" t="str">
        <f>IF(入力!T31="","", IF(AND(入力!U31="",入力!V31=""),"", IF(入力!T31&lt; MIN(入力!U31,入力!V31), IF(入力!T31&gt;=2,IF(入力!T31&lt;=10,"○","最低値エラー"),"最高値エラー"),"関係性エラー")))</f>
        <v/>
      </c>
      <c r="U31" s="344" t="str">
        <f>IF(入力!U31="","", IF(AND(入力!S31="",入力!T31=""),"", IF(入力!U31&gt;MAX(入力!S31,入力!T31), IF(入力!U31&gt;=3,IF(入力!U31&lt;=10,"○","最低値エラー"),"最高値エラー"),"関係性エラー")))</f>
        <v/>
      </c>
      <c r="V31" s="413" t="str">
        <f>IF(入力!V31="","", IF(AND(入力!S31="",入力!T31=""),"", IF(入力!V31&gt;MAX(入力!S31,入力!T31), IF(入力!V31&gt;=3,IF(入力!V31&lt;=10,"○","最低値エラー"),"最高値エラー"),"関係性エラー")))</f>
        <v/>
      </c>
      <c r="W31" s="417" t="str">
        <f>IF(入力!W31="","",IF(入力!W31&gt;=100,IF(入力!W31&lt;=500,"○","最高値エラー"),"最低値エラー"))</f>
        <v/>
      </c>
      <c r="X31" s="418" t="str">
        <f>IF(入力!X31="","",IF(入力!X31&gt;=100,IF(入力!X31&lt;=500,"○","最高値エラー"),"最低値エラー"))</f>
        <v/>
      </c>
      <c r="Y31" s="361" t="str">
        <f>IF(入力!Y31="", IF(入力!W31="",IF(入力!X31="","", IF((入力!X31-入力!Q31)&gt;=10,IF((入力!X31-入力!Q31)&lt;=200,"○","最高値エラー"),"最低値エラー")),IF(入力!X31="", IF((入力!W31-入力!Q31)&gt;=10,IF((入力!W31-入力!Q31)&lt;=200,"○","最高値エラー"),"最低値エラー"),IF(入力!W31&gt;入力!X31, IF((入力!W31-入力!Q31)&gt;=10,IF((入力!W31-入力!Q31)&lt;=200,"○","最高値エラー"),"最低値エラー"), IF((入力!X31-入力!Q31)&gt;=10,IF((入力!X31-入力!Q31)&lt;=200,"○","最高値エラー"),"最低値エラー")))), IF(入力!Y31="","",IF(入力!Y31&gt;=10,IF(入力!Y31&lt;=200,"○","最高値エラー"),"最低値エラー")))</f>
        <v/>
      </c>
      <c r="Z31" s="361" t="str">
        <f>IF(入力!Z31="","", IF(AND(入力!AC31="",入力!AD31="",入力!AD31="",入力!AG31=""),"", IF(入力!Z31&gt; MAX(入力!AC31:'入力'!AD31,入力!AD31:'入力'!AG31), IF(入力!Z31&gt;=100,IF(入力!Z31&lt;=500,"○","最高値エラー"),"最低値エラー"),"関係性エラー")))</f>
        <v/>
      </c>
      <c r="AA31" s="361" t="str">
        <f>IF(入力!AA31="","", IF(AND(入力!AC31="",入力!AD31="",入力!AD31="",入力!AG31=""),"", IF(入力!AA31&gt; MAX(入力!AC31:'入力'!AD31,入力!AD31:'入力'!AG31), IF(入力!AA31&gt;=100,IF(入力!AA31&lt;=500,"○","最高値エラー"),"最低値エラー"),"関係性エラー")))</f>
        <v/>
      </c>
      <c r="AB31" s="361" t="str">
        <f>IF(入力!AB31="", IF(入力!Z31="",IF(入力!AA31="","", IF((入力!AA31-入力!Q31)&gt;=10,IF((入力!AA31-入力!Q31)&lt;=200,"○","最高値エラー"),"最低値エラー")),IF(入力!AA31="", IF((入力!Z31-入力!Q31)&gt;=10,IF((入力!Z31-入力!Q31)&lt;=200,"○","最高値エラー"),"最低値エラー"),IF(入力!Z31&gt;入力!AA31, IF((入力!Z31-入力!Q31)&gt;=10,IF((入力!Z31-入力!Q31)&lt;=200,"○","最高値エラー"),"最低値エラー"), IF((入力!AA31-入力!Q31)&gt;=10,IF((入力!AA31-入力!Q31)&lt;=200,"○","最高値エラー"),"最低値エラー")))), IF(入力!AB31="","",IF(入力!AB31&gt;=10,IF(入力!AB31&lt;=200,"○","最高値エラー"),"最低値エラー")))</f>
        <v/>
      </c>
      <c r="AC31" s="361" t="str">
        <f>IF(入力!AC31="","", IF(AND(入力!Z31="",入力!AA31=""),"", IF(入力!AC31&lt;MIN(入力!Z31:'入力'!AA31), IF(入力!AC31&gt;=100,IF(入力!AC31&lt;=500,"○","最高値エラー"),"最低値エラー"),"関係性エラー")))</f>
        <v/>
      </c>
      <c r="AD31" s="361" t="str">
        <f>IF(入力!AD31="","", IF(AND(入力!Z31="",入力!AA31=""),"", IF(入力!AD31&lt;MIN(入力!Z31:'入力'!AA31), IF(入力!AD31&gt;=100,IF(入力!AD31&lt;=500,"○","最高値エラー"),"最低値エラー"),"関係性エラー")))</f>
        <v/>
      </c>
      <c r="AE31" s="361" t="str">
        <f>IF(入力!AE31="", IF(入力!AC31="",IF(入力!AD31="","", IF((入力!AD31-入力!Q31)&gt;=10,IF((入力!AD31-入力!Q31)&lt;=200,"○","最高値エラー"),"最低値エラー")),IF(入力!AD31="", IF((入力!AC31-入力!Q31)&gt;=10,IF((入力!AC31-入力!Q31)&lt;=200,"○","最高値エラー"),"最低値エラー"),IF(入力!AC31&gt;入力!AD31, IF((入力!AC31-入力!Q31)&gt;=10,IF((入力!AC31-入力!Q31)&lt;=200,"○","最高値エラー"),"最低値エラー"), IF((入力!AD31-入力!Q31)&gt;=10,IF((入力!AD31-入力!Q31)&lt;=200,"○","最高値エラー"),"最低値エラー")))), IF(入力!AE31="","",IF(入力!AE31&gt;=10,IF(入力!AE31&lt;=200,"○","最高値エラー"),"最低値エラー")))</f>
        <v/>
      </c>
      <c r="AF31" s="361" t="str">
        <f>IF(入力!AF31="","", IF(AND(入力!Z31="",入力!AA31=""),"", IF(入力!AF31&lt;MIN(入力!Z31:'入力'!AA31), IF(入力!AF31&gt;=100,IF(入力!AF31&lt;=500,"○","最高値エラー"),"最低値エラー"),"関係性エラー")))</f>
        <v/>
      </c>
      <c r="AG31" s="361" t="str">
        <f>IF(入力!AG31="","", IF(AND(入力!Z31="",入力!AA31=""),"", IF(入力!AG31&lt;MIN(入力!Z31:'入力'!AA31), IF(入力!AG31&gt;=100,IF(入力!AG31&lt;=500,"○","最高値エラー"),"最低値エラー"),"関係性エラー")))</f>
        <v/>
      </c>
      <c r="AH31" s="361" t="str">
        <f>IF(入力!AH31="", IF(入力!AF31="",IF(入力!AG31="","", IF((入力!AG31-入力!Q31)&gt;=10,IF((入力!AG31-入力!Q31)&lt;=200,"○","最高値エラー"),"最低値エラー")),IF(入力!AG31="", IF((入力!AF31-入力!Q31)&gt;=10,IF((入力!AF31-入力!Q31)&lt;=200,"○","最高値エラー"),"最低値エラー"),IF(入力!AF31&gt;入力!AG31, IF((入力!AF31-入力!Q31)&gt;=10,IF((入力!AF31-入力!Q31)&lt;=200,"○","最高値エラー"),"最低値エラー"), IF((入力!AG31-入力!Q31)&gt;=10,IF((入力!AG31-入力!Q31)&lt;=200,"○","最高値エラー"),"最低値エラー")))), IF(入力!AH31="","",IF(入力!AH31&gt;=10,IF(入力!AH31&lt;=200,"○","最高値エラー"),"最低値エラー")))</f>
        <v/>
      </c>
      <c r="AI31" s="342" t="str">
        <f>IF(入力!AI31="","",IF(入力!AI31&gt;=3,IF(入力!AI31&lt;=20,"○","最高値エラー"),"最低値エラー"))</f>
        <v/>
      </c>
      <c r="AJ31" s="354" t="str">
        <f>IF(入力!AJ31="","",IF(入力!AJ31&gt;=3,IF(入力!AJ31&lt;=20,"○","最高値エラー"),"最低値エラー"))</f>
        <v/>
      </c>
      <c r="AK31" s="340" t="str">
        <f>IF(入力!AK31="","",IF(入力!AK31&gt;=3,IF(入力!AK31&lt;=50,"○","最高値エラー"),"最低値エラー"))</f>
        <v/>
      </c>
      <c r="AL31" s="345" t="str">
        <f>IF(入力!AL31="","",IF(入力!AL31&gt;=3,IF(入力!AL31&lt;=50,"○","最高値エラー"),"最低値エラー"))</f>
        <v/>
      </c>
      <c r="AM31" s="324" t="str">
        <f>IF(入力!AL31="","",IF(入力!AL31&gt;=3,IF(入力!AL31&lt;=50,"○","最高値エラー"),"最低値エラー"))</f>
        <v/>
      </c>
      <c r="AN31" s="379" t="str">
        <f>IF(入力!AN31="","",IF(入力!AN31&gt;=-50,IF(入力!AN31&lt;=100,"○","最高値エラー"),"最低値エラー"))</f>
        <v/>
      </c>
      <c r="AO31" s="324" t="str">
        <f>IF(入力!AO31="","",IF(入力!AO31&gt;=50,IF(入力!AO31&lt;=300,"○","最高値エラー"),"最低値エラー"))</f>
        <v/>
      </c>
      <c r="AP31" s="379" t="str">
        <f>IF(入力!AP31="","",IF(入力!AP31&gt;=-50,IF(入力!AP31&lt;=100,"○","最高値エラー"),"最低値エラー"))</f>
        <v/>
      </c>
      <c r="AQ31" s="324" t="str">
        <f>IF(入力!AQ31="","",IF(入力!AQ31&gt;=20,IF(入力!AQ31&lt;=200,"○","最高値エラー"),"最低値エラー"))</f>
        <v/>
      </c>
      <c r="AR31" s="379" t="str">
        <f>IF(入力!AR31="","",IF(入力!AR31&gt;=20,IF(入力!AR31&lt;=200,"○","最高値エラー"),"最低値エラー"))</f>
        <v/>
      </c>
      <c r="AS31" s="389" t="str">
        <f>IF(入力!AS31="","",IF(入力!AS31&gt;=0,IF(入力!AS31&lt;=4000,"○","最高値エラー"),"最低値エラー"))</f>
        <v/>
      </c>
      <c r="AT31" s="425" t="str">
        <f>IF(入力!AT31="","",IF(入力!AT31&gt;=0,IF(入力!AT31&lt;=100,"○","最高値エラー"),"最低値エラー"))</f>
        <v/>
      </c>
      <c r="AU31" s="324" t="str">
        <f>IF(入力!AU31="","",IF(入力!AU31&gt;=0,IF(入力!AU31&lt;=150,"○","最高値エラー"),"最低値エラー"))</f>
        <v/>
      </c>
      <c r="AV31" s="332" t="str">
        <f>IF(入力!AV31="","",IF(入力!AV31&gt;=0,IF(入力!AV31&lt;=150,"○","最高値エラー"),"最低値エラー"))</f>
        <v/>
      </c>
      <c r="AW31" s="324" t="str">
        <f>IF(入力!AW31="","",IF(入力!AW31&gt;=0,IF(入力!AW31&lt;=150,"○","最高値エラー"),"最低値エラー"))</f>
        <v/>
      </c>
      <c r="AX31" s="396" t="str">
        <f>IF(入力!AX31="","",IF(入力!AX31&gt;=0,IF(入力!AX31&lt;=150,"○","最高値エラー"),"最低値エラー"))</f>
        <v/>
      </c>
    </row>
    <row r="32" spans="1:50">
      <c r="A32" s="84">
        <f>IF(入力!A32="","",入力!A32)</f>
        <v>19</v>
      </c>
      <c r="B32" s="146" t="str">
        <f>IF(入力!B32="","",入力!B32)</f>
        <v/>
      </c>
      <c r="C32" s="146" t="str">
        <f>IF(入力!C32="","",入力!C32)</f>
        <v/>
      </c>
      <c r="D32" s="91" t="str">
        <f>IF(入力!D32="","",入力!D32)</f>
        <v/>
      </c>
      <c r="E32" s="507" t="str">
        <f>IF(入力!E32="", IF(D32="","",DATEDIF(D32,入力!$C$3,"Y")),入力!E32)</f>
        <v/>
      </c>
      <c r="F32" s="507" t="str">
        <f>IF(入力!F32="","",入力!F32)</f>
        <v/>
      </c>
      <c r="G32" s="146" t="str">
        <f>IF(入力!G32="","",入力!G32)</f>
        <v/>
      </c>
      <c r="H32" s="146" t="str">
        <f>IF(入力!H32="","",入力!H32)</f>
        <v/>
      </c>
      <c r="I32" s="507" t="str">
        <f>IF(入力!I32="","",入力!I32)</f>
        <v/>
      </c>
      <c r="J32" s="122" t="str">
        <f>IF(入力!J32="","",入力!J32)</f>
        <v/>
      </c>
      <c r="K32" s="406" t="str">
        <f>IF(入力!K32="","",IF(入力!K32&gt;=100,IF(入力!K32&lt;=250,"○","最高値エラー"),"最低値エラー"))</f>
        <v/>
      </c>
      <c r="L32" s="342" t="str">
        <f>IF(入力!L32="","",IF(入力!L32&gt;=20,IF(入力!L32&lt;=200,"○","最高値エラー"),"最低値エラー"))</f>
        <v/>
      </c>
      <c r="M32" s="325" t="str">
        <f>IF(入力!M32="","",IF(入力!M32&gt;=0,IF(入力!M32&lt;=100,"○","最高値エラー"),"最低値エラー"))</f>
        <v/>
      </c>
      <c r="N32" s="325" t="str">
        <f>IF(入力!N32="","",IF(入力!N32&gt;=0,IF(入力!N32&lt;=100,"○","最高値エラー"),"最低値エラー"))</f>
        <v/>
      </c>
      <c r="O32" s="325" t="str">
        <f>IF(入力!O32="", IF(OR(入力!L32="",入力!M32="",入力!N32=""),"", IF(入力!L32&gt;(入力!L32-(入力!L32*(4.57/(1.0868-0.00133*(入力!M32+入力!N32))-4.142)*100)/100), IF((入力!L32-(入力!L32*(4.57/(1.0868-0.00133*(入力!M32+入力!N32))-4.142)*100)/100)&gt;=20,IF((入力!L32-(入力!L32*(4.57/(1.0868-0.00133*(入力!M32+入力!N32))-4.142)*100)/100)&lt;=200,"○","最高値エラー"),"最低値エラー"),"関係性エラー")), IF(入力!O32&gt;=20,IF(入力!O32&lt;=200,IF(入力!L32&gt;入力!O32,"○","関係性エラー"),"最高値エラー"),"最低値エラー"))</f>
        <v/>
      </c>
      <c r="P32" s="325" t="str">
        <f>IF(入力!P32="", IF(入力!K32="","", IF(入力!L32/POWER(入力!K32/100,2)&gt;=10,IF(入力!L32/POWER(入力!K32/100,2)&lt;=50,"○","最高値エラー"),"最低値エラー")), IF(入力!P32&gt;=10,IF(入力!P32&lt;=50,"○","最高値エラー"),"最低値エラー"))</f>
        <v/>
      </c>
      <c r="Q32" s="407" t="str">
        <f>IF(入力!Q32="","", IF(入力!R32="","", IF(入力!Q32&gt;=入力!R32, IF(入力!Q32&gt;=100,IF(入力!Q32&lt;=300,"○","最高値エラー"),"最低値エラー"),"関係性エラー")))</f>
        <v/>
      </c>
      <c r="R32" s="379" t="str">
        <f>IF(入力!R32="","", IF(入力!Q32="","", IF(入力!Q32&gt;=入力!R32, IF(入力!R32&gt;=100,IF(入力!R32&lt;=300,"○","最高値エラー"),"最低値エラー"),"関係性エラー")))</f>
        <v/>
      </c>
      <c r="S32" s="348" t="str">
        <f>IF(入力!S32="","", IF(AND(入力!U32="",入力!V32=""),"", IF(入力!S32&lt; MIN(入力!U32,入力!V32), IF(入力!S32&gt;=2,IF(入力!S32&lt;=10,"○","最低値エラー"),"最高値エラー"),"関係性エラー")))</f>
        <v/>
      </c>
      <c r="T32" s="343" t="str">
        <f>IF(入力!T32="","", IF(AND(入力!U32="",入力!V32=""),"", IF(入力!T32&lt; MIN(入力!U32,入力!V32), IF(入力!T32&gt;=2,IF(入力!T32&lt;=10,"○","最低値エラー"),"最高値エラー"),"関係性エラー")))</f>
        <v/>
      </c>
      <c r="U32" s="344" t="str">
        <f>IF(入力!U32="","", IF(AND(入力!S32="",入力!T32=""),"", IF(入力!U32&gt;MAX(入力!S32,入力!T32), IF(入力!U32&gt;=3,IF(入力!U32&lt;=10,"○","最低値エラー"),"最高値エラー"),"関係性エラー")))</f>
        <v/>
      </c>
      <c r="V32" s="413" t="str">
        <f>IF(入力!V32="","", IF(AND(入力!S32="",入力!T32=""),"", IF(入力!V32&gt;MAX(入力!S32,入力!T32), IF(入力!V32&gt;=3,IF(入力!V32&lt;=10,"○","最低値エラー"),"最高値エラー"),"関係性エラー")))</f>
        <v/>
      </c>
      <c r="W32" s="417" t="str">
        <f>IF(入力!W32="","",IF(入力!W32&gt;=100,IF(入力!W32&lt;=500,"○","最高値エラー"),"最低値エラー"))</f>
        <v/>
      </c>
      <c r="X32" s="418" t="str">
        <f>IF(入力!X32="","",IF(入力!X32&gt;=100,IF(入力!X32&lt;=500,"○","最高値エラー"),"最低値エラー"))</f>
        <v/>
      </c>
      <c r="Y32" s="361" t="str">
        <f>IF(入力!Y32="", IF(入力!W32="",IF(入力!X32="","", IF((入力!X32-入力!Q32)&gt;=10,IF((入力!X32-入力!Q32)&lt;=200,"○","最高値エラー"),"最低値エラー")),IF(入力!X32="", IF((入力!W32-入力!Q32)&gt;=10,IF((入力!W32-入力!Q32)&lt;=200,"○","最高値エラー"),"最低値エラー"),IF(入力!W32&gt;入力!X32, IF((入力!W32-入力!Q32)&gt;=10,IF((入力!W32-入力!Q32)&lt;=200,"○","最高値エラー"),"最低値エラー"), IF((入力!X32-入力!Q32)&gt;=10,IF((入力!X32-入力!Q32)&lt;=200,"○","最高値エラー"),"最低値エラー")))), IF(入力!Y32="","",IF(入力!Y32&gt;=10,IF(入力!Y32&lt;=200,"○","最高値エラー"),"最低値エラー")))</f>
        <v/>
      </c>
      <c r="Z32" s="361" t="str">
        <f>IF(入力!Z32="","", IF(AND(入力!AC32="",入力!AD32="",入力!AD32="",入力!AG32=""),"", IF(入力!Z32&gt; MAX(入力!AC32:'入力'!AD32,入力!AD32:'入力'!AG32), IF(入力!Z32&gt;=100,IF(入力!Z32&lt;=500,"○","最高値エラー"),"最低値エラー"),"関係性エラー")))</f>
        <v/>
      </c>
      <c r="AA32" s="361" t="str">
        <f>IF(入力!AA32="","", IF(AND(入力!AC32="",入力!AD32="",入力!AD32="",入力!AG32=""),"", IF(入力!AA32&gt; MAX(入力!AC32:'入力'!AD32,入力!AD32:'入力'!AG32), IF(入力!AA32&gt;=100,IF(入力!AA32&lt;=500,"○","最高値エラー"),"最低値エラー"),"関係性エラー")))</f>
        <v/>
      </c>
      <c r="AB32" s="361" t="str">
        <f>IF(入力!AB32="", IF(入力!Z32="",IF(入力!AA32="","", IF((入力!AA32-入力!Q32)&gt;=10,IF((入力!AA32-入力!Q32)&lt;=200,"○","最高値エラー"),"最低値エラー")),IF(入力!AA32="", IF((入力!Z32-入力!Q32)&gt;=10,IF((入力!Z32-入力!Q32)&lt;=200,"○","最高値エラー"),"最低値エラー"),IF(入力!Z32&gt;入力!AA32, IF((入力!Z32-入力!Q32)&gt;=10,IF((入力!Z32-入力!Q32)&lt;=200,"○","最高値エラー"),"最低値エラー"), IF((入力!AA32-入力!Q32)&gt;=10,IF((入力!AA32-入力!Q32)&lt;=200,"○","最高値エラー"),"最低値エラー")))), IF(入力!AB32="","",IF(入力!AB32&gt;=10,IF(入力!AB32&lt;=200,"○","最高値エラー"),"最低値エラー")))</f>
        <v/>
      </c>
      <c r="AC32" s="361" t="str">
        <f>IF(入力!AC32="","", IF(AND(入力!Z32="",入力!AA32=""),"", IF(入力!AC32&lt;MIN(入力!Z32:'入力'!AA32), IF(入力!AC32&gt;=100,IF(入力!AC32&lt;=500,"○","最高値エラー"),"最低値エラー"),"関係性エラー")))</f>
        <v/>
      </c>
      <c r="AD32" s="361" t="str">
        <f>IF(入力!AD32="","", IF(AND(入力!Z32="",入力!AA32=""),"", IF(入力!AD32&lt;MIN(入力!Z32:'入力'!AA32), IF(入力!AD32&gt;=100,IF(入力!AD32&lt;=500,"○","最高値エラー"),"最低値エラー"),"関係性エラー")))</f>
        <v/>
      </c>
      <c r="AE32" s="361" t="str">
        <f>IF(入力!AE32="", IF(入力!AC32="",IF(入力!AD32="","", IF((入力!AD32-入力!Q32)&gt;=10,IF((入力!AD32-入力!Q32)&lt;=200,"○","最高値エラー"),"最低値エラー")),IF(入力!AD32="", IF((入力!AC32-入力!Q32)&gt;=10,IF((入力!AC32-入力!Q32)&lt;=200,"○","最高値エラー"),"最低値エラー"),IF(入力!AC32&gt;入力!AD32, IF((入力!AC32-入力!Q32)&gt;=10,IF((入力!AC32-入力!Q32)&lt;=200,"○","最高値エラー"),"最低値エラー"), IF((入力!AD32-入力!Q32)&gt;=10,IF((入力!AD32-入力!Q32)&lt;=200,"○","最高値エラー"),"最低値エラー")))), IF(入力!AE32="","",IF(入力!AE32&gt;=10,IF(入力!AE32&lt;=200,"○","最高値エラー"),"最低値エラー")))</f>
        <v/>
      </c>
      <c r="AF32" s="361" t="str">
        <f>IF(入力!AF32="","", IF(AND(入力!Z32="",入力!AA32=""),"", IF(入力!AF32&lt;MIN(入力!Z32:'入力'!AA32), IF(入力!AF32&gt;=100,IF(入力!AF32&lt;=500,"○","最高値エラー"),"最低値エラー"),"関係性エラー")))</f>
        <v/>
      </c>
      <c r="AG32" s="361" t="str">
        <f>IF(入力!AG32="","", IF(AND(入力!Z32="",入力!AA32=""),"", IF(入力!AG32&lt;MIN(入力!Z32:'入力'!AA32), IF(入力!AG32&gt;=100,IF(入力!AG32&lt;=500,"○","最高値エラー"),"最低値エラー"),"関係性エラー")))</f>
        <v/>
      </c>
      <c r="AH32" s="361" t="str">
        <f>IF(入力!AH32="", IF(入力!AF32="",IF(入力!AG32="","", IF((入力!AG32-入力!Q32)&gt;=10,IF((入力!AG32-入力!Q32)&lt;=200,"○","最高値エラー"),"最低値エラー")),IF(入力!AG32="", IF((入力!AF32-入力!Q32)&gt;=10,IF((入力!AF32-入力!Q32)&lt;=200,"○","最高値エラー"),"最低値エラー"),IF(入力!AF32&gt;入力!AG32, IF((入力!AF32-入力!Q32)&gt;=10,IF((入力!AF32-入力!Q32)&lt;=200,"○","最高値エラー"),"最低値エラー"), IF((入力!AG32-入力!Q32)&gt;=10,IF((入力!AG32-入力!Q32)&lt;=200,"○","最高値エラー"),"最低値エラー")))), IF(入力!AH32="","",IF(入力!AH32&gt;=10,IF(入力!AH32&lt;=200,"○","最高値エラー"),"最低値エラー")))</f>
        <v/>
      </c>
      <c r="AI32" s="342" t="str">
        <f>IF(入力!AI32="","",IF(入力!AI32&gt;=3,IF(入力!AI32&lt;=20,"○","最高値エラー"),"最低値エラー"))</f>
        <v/>
      </c>
      <c r="AJ32" s="354" t="str">
        <f>IF(入力!AJ32="","",IF(入力!AJ32&gt;=3,IF(入力!AJ32&lt;=20,"○","最高値エラー"),"最低値エラー"))</f>
        <v/>
      </c>
      <c r="AK32" s="340" t="str">
        <f>IF(入力!AK32="","",IF(入力!AK32&gt;=3,IF(入力!AK32&lt;=50,"○","最高値エラー"),"最低値エラー"))</f>
        <v/>
      </c>
      <c r="AL32" s="345" t="str">
        <f>IF(入力!AL32="","",IF(入力!AL32&gt;=3,IF(入力!AL32&lt;=50,"○","最高値エラー"),"最低値エラー"))</f>
        <v/>
      </c>
      <c r="AM32" s="324" t="str">
        <f>IF(入力!AL32="","",IF(入力!AL32&gt;=3,IF(入力!AL32&lt;=50,"○","最高値エラー"),"最低値エラー"))</f>
        <v/>
      </c>
      <c r="AN32" s="379" t="str">
        <f>IF(入力!AN32="","",IF(入力!AN32&gt;=-50,IF(入力!AN32&lt;=100,"○","最高値エラー"),"最低値エラー"))</f>
        <v/>
      </c>
      <c r="AO32" s="324" t="str">
        <f>IF(入力!AO32="","",IF(入力!AO32&gt;=50,IF(入力!AO32&lt;=300,"○","最高値エラー"),"最低値エラー"))</f>
        <v/>
      </c>
      <c r="AP32" s="379" t="str">
        <f>IF(入力!AP32="","",IF(入力!AP32&gt;=-50,IF(入力!AP32&lt;=100,"○","最高値エラー"),"最低値エラー"))</f>
        <v/>
      </c>
      <c r="AQ32" s="324" t="str">
        <f>IF(入力!AQ32="","",IF(入力!AQ32&gt;=20,IF(入力!AQ32&lt;=200,"○","最高値エラー"),"最低値エラー"))</f>
        <v/>
      </c>
      <c r="AR32" s="379" t="str">
        <f>IF(入力!AR32="","",IF(入力!AR32&gt;=20,IF(入力!AR32&lt;=200,"○","最高値エラー"),"最低値エラー"))</f>
        <v/>
      </c>
      <c r="AS32" s="389" t="str">
        <f>IF(入力!AS32="","",IF(入力!AS32&gt;=0,IF(入力!AS32&lt;=4000,"○","最高値エラー"),"最低値エラー"))</f>
        <v/>
      </c>
      <c r="AT32" s="425" t="str">
        <f>IF(入力!AT32="","",IF(入力!AT32&gt;=0,IF(入力!AT32&lt;=100,"○","最高値エラー"),"最低値エラー"))</f>
        <v/>
      </c>
      <c r="AU32" s="324" t="str">
        <f>IF(入力!AU32="","",IF(入力!AU32&gt;=0,IF(入力!AU32&lt;=150,"○","最高値エラー"),"最低値エラー"))</f>
        <v/>
      </c>
      <c r="AV32" s="332" t="str">
        <f>IF(入力!AV32="","",IF(入力!AV32&gt;=0,IF(入力!AV32&lt;=150,"○","最高値エラー"),"最低値エラー"))</f>
        <v/>
      </c>
      <c r="AW32" s="324" t="str">
        <f>IF(入力!AW32="","",IF(入力!AW32&gt;=0,IF(入力!AW32&lt;=150,"○","最高値エラー"),"最低値エラー"))</f>
        <v/>
      </c>
      <c r="AX32" s="396" t="str">
        <f>IF(入力!AX32="","",IF(入力!AX32&gt;=0,IF(入力!AX32&lt;=150,"○","最高値エラー"),"最低値エラー"))</f>
        <v/>
      </c>
    </row>
    <row r="33" spans="1:50">
      <c r="A33" s="84">
        <f>IF(入力!A33="","",入力!A33)</f>
        <v>20</v>
      </c>
      <c r="B33" s="146" t="str">
        <f>IF(入力!B33="","",入力!B33)</f>
        <v/>
      </c>
      <c r="C33" s="146" t="str">
        <f>IF(入力!C33="","",入力!C33)</f>
        <v/>
      </c>
      <c r="D33" s="91" t="str">
        <f>IF(入力!D33="","",入力!D33)</f>
        <v/>
      </c>
      <c r="E33" s="507" t="str">
        <f>IF(入力!E33="", IF(D33="","",DATEDIF(D33,入力!$C$3,"Y")),入力!E33)</f>
        <v/>
      </c>
      <c r="F33" s="507" t="str">
        <f>IF(入力!F33="","",入力!F33)</f>
        <v/>
      </c>
      <c r="G33" s="146" t="str">
        <f>IF(入力!G33="","",入力!G33)</f>
        <v/>
      </c>
      <c r="H33" s="146" t="str">
        <f>IF(入力!H33="","",入力!H33)</f>
        <v/>
      </c>
      <c r="I33" s="507" t="str">
        <f>IF(入力!I33="","",入力!I33)</f>
        <v/>
      </c>
      <c r="J33" s="122" t="str">
        <f>IF(入力!J33="","",入力!J33)</f>
        <v/>
      </c>
      <c r="K33" s="406" t="str">
        <f>IF(入力!K33="","",IF(入力!K33&gt;=100,IF(入力!K33&lt;=250,"○","最高値エラー"),"最低値エラー"))</f>
        <v/>
      </c>
      <c r="L33" s="342" t="str">
        <f>IF(入力!L33="","",IF(入力!L33&gt;=20,IF(入力!L33&lt;=200,"○","最高値エラー"),"最低値エラー"))</f>
        <v/>
      </c>
      <c r="M33" s="325" t="str">
        <f>IF(入力!M33="","",IF(入力!M33&gt;=0,IF(入力!M33&lt;=100,"○","最高値エラー"),"最低値エラー"))</f>
        <v/>
      </c>
      <c r="N33" s="325" t="str">
        <f>IF(入力!N33="","",IF(入力!N33&gt;=0,IF(入力!N33&lt;=100,"○","最高値エラー"),"最低値エラー"))</f>
        <v/>
      </c>
      <c r="O33" s="325" t="str">
        <f>IF(入力!O33="", IF(OR(入力!L33="",入力!M33="",入力!N33=""),"", IF(入力!L33&gt;(入力!L33-(入力!L33*(4.57/(1.0868-0.00133*(入力!M33+入力!N33))-4.142)*100)/100), IF((入力!L33-(入力!L33*(4.57/(1.0868-0.00133*(入力!M33+入力!N33))-4.142)*100)/100)&gt;=20,IF((入力!L33-(入力!L33*(4.57/(1.0868-0.00133*(入力!M33+入力!N33))-4.142)*100)/100)&lt;=200,"○","最高値エラー"),"最低値エラー"),"関係性エラー")), IF(入力!O33&gt;=20,IF(入力!O33&lt;=200,IF(入力!L33&gt;入力!O33,"○","関係性エラー"),"最高値エラー"),"最低値エラー"))</f>
        <v/>
      </c>
      <c r="P33" s="325" t="str">
        <f>IF(入力!P33="", IF(入力!K33="","", IF(入力!L33/POWER(入力!K33/100,2)&gt;=10,IF(入力!L33/POWER(入力!K33/100,2)&lt;=50,"○","最高値エラー"),"最低値エラー")), IF(入力!P33&gt;=10,IF(入力!P33&lt;=50,"○","最高値エラー"),"最低値エラー"))</f>
        <v/>
      </c>
      <c r="Q33" s="407" t="str">
        <f>IF(入力!Q33="","", IF(入力!R33="","", IF(入力!Q33&gt;=入力!R33, IF(入力!Q33&gt;=100,IF(入力!Q33&lt;=300,"○","最高値エラー"),"最低値エラー"),"関係性エラー")))</f>
        <v/>
      </c>
      <c r="R33" s="379" t="str">
        <f>IF(入力!R33="","", IF(入力!Q33="","", IF(入力!Q33&gt;=入力!R33, IF(入力!R33&gt;=100,IF(入力!R33&lt;=300,"○","最高値エラー"),"最低値エラー"),"関係性エラー")))</f>
        <v/>
      </c>
      <c r="S33" s="348" t="str">
        <f>IF(入力!S33="","", IF(AND(入力!U33="",入力!V33=""),"", IF(入力!S33&lt; MIN(入力!U33,入力!V33), IF(入力!S33&gt;=2,IF(入力!S33&lt;=10,"○","最低値エラー"),"最高値エラー"),"関係性エラー")))</f>
        <v/>
      </c>
      <c r="T33" s="343" t="str">
        <f>IF(入力!T33="","", IF(AND(入力!U33="",入力!V33=""),"", IF(入力!T33&lt; MIN(入力!U33,入力!V33), IF(入力!T33&gt;=2,IF(入力!T33&lt;=10,"○","最低値エラー"),"最高値エラー"),"関係性エラー")))</f>
        <v/>
      </c>
      <c r="U33" s="344" t="str">
        <f>IF(入力!U33="","", IF(AND(入力!S33="",入力!T33=""),"", IF(入力!U33&gt;MAX(入力!S33,入力!T33), IF(入力!U33&gt;=3,IF(入力!U33&lt;=10,"○","最低値エラー"),"最高値エラー"),"関係性エラー")))</f>
        <v/>
      </c>
      <c r="V33" s="413" t="str">
        <f>IF(入力!V33="","", IF(AND(入力!S33="",入力!T33=""),"", IF(入力!V33&gt;MAX(入力!S33,入力!T33), IF(入力!V33&gt;=3,IF(入力!V33&lt;=10,"○","最低値エラー"),"最高値エラー"),"関係性エラー")))</f>
        <v/>
      </c>
      <c r="W33" s="417" t="str">
        <f>IF(入力!W33="","",IF(入力!W33&gt;=100,IF(入力!W33&lt;=500,"○","最高値エラー"),"最低値エラー"))</f>
        <v/>
      </c>
      <c r="X33" s="418" t="str">
        <f>IF(入力!X33="","",IF(入力!X33&gt;=100,IF(入力!X33&lt;=500,"○","最高値エラー"),"最低値エラー"))</f>
        <v/>
      </c>
      <c r="Y33" s="361" t="str">
        <f>IF(入力!Y33="", IF(入力!W33="",IF(入力!X33="","", IF((入力!X33-入力!Q33)&gt;=10,IF((入力!X33-入力!Q33)&lt;=200,"○","最高値エラー"),"最低値エラー")),IF(入力!X33="", IF((入力!W33-入力!Q33)&gt;=10,IF((入力!W33-入力!Q33)&lt;=200,"○","最高値エラー"),"最低値エラー"),IF(入力!W33&gt;入力!X33, IF((入力!W33-入力!Q33)&gt;=10,IF((入力!W33-入力!Q33)&lt;=200,"○","最高値エラー"),"最低値エラー"), IF((入力!X33-入力!Q33)&gt;=10,IF((入力!X33-入力!Q33)&lt;=200,"○","最高値エラー"),"最低値エラー")))), IF(入力!Y33="","",IF(入力!Y33&gt;=10,IF(入力!Y33&lt;=200,"○","最高値エラー"),"最低値エラー")))</f>
        <v/>
      </c>
      <c r="Z33" s="361" t="str">
        <f>IF(入力!Z33="","", IF(AND(入力!AC33="",入力!AD33="",入力!AD33="",入力!AG33=""),"", IF(入力!Z33&gt; MAX(入力!AC33:'入力'!AD33,入力!AD33:'入力'!AG33), IF(入力!Z33&gt;=100,IF(入力!Z33&lt;=500,"○","最高値エラー"),"最低値エラー"),"関係性エラー")))</f>
        <v/>
      </c>
      <c r="AA33" s="361" t="str">
        <f>IF(入力!AA33="","", IF(AND(入力!AC33="",入力!AD33="",入力!AD33="",入力!AG33=""),"", IF(入力!AA33&gt; MAX(入力!AC33:'入力'!AD33,入力!AD33:'入力'!AG33), IF(入力!AA33&gt;=100,IF(入力!AA33&lt;=500,"○","最高値エラー"),"最低値エラー"),"関係性エラー")))</f>
        <v/>
      </c>
      <c r="AB33" s="361" t="str">
        <f>IF(入力!AB33="", IF(入力!Z33="",IF(入力!AA33="","", IF((入力!AA33-入力!Q33)&gt;=10,IF((入力!AA33-入力!Q33)&lt;=200,"○","最高値エラー"),"最低値エラー")),IF(入力!AA33="", IF((入力!Z33-入力!Q33)&gt;=10,IF((入力!Z33-入力!Q33)&lt;=200,"○","最高値エラー"),"最低値エラー"),IF(入力!Z33&gt;入力!AA33, IF((入力!Z33-入力!Q33)&gt;=10,IF((入力!Z33-入力!Q33)&lt;=200,"○","最高値エラー"),"最低値エラー"), IF((入力!AA33-入力!Q33)&gt;=10,IF((入力!AA33-入力!Q33)&lt;=200,"○","最高値エラー"),"最低値エラー")))), IF(入力!AB33="","",IF(入力!AB33&gt;=10,IF(入力!AB33&lt;=200,"○","最高値エラー"),"最低値エラー")))</f>
        <v/>
      </c>
      <c r="AC33" s="361" t="str">
        <f>IF(入力!AC33="","", IF(AND(入力!Z33="",入力!AA33=""),"", IF(入力!AC33&lt;MIN(入力!Z33:'入力'!AA33), IF(入力!AC33&gt;=100,IF(入力!AC33&lt;=500,"○","最高値エラー"),"最低値エラー"),"関係性エラー")))</f>
        <v/>
      </c>
      <c r="AD33" s="361" t="str">
        <f>IF(入力!AD33="","", IF(AND(入力!Z33="",入力!AA33=""),"", IF(入力!AD33&lt;MIN(入力!Z33:'入力'!AA33), IF(入力!AD33&gt;=100,IF(入力!AD33&lt;=500,"○","最高値エラー"),"最低値エラー"),"関係性エラー")))</f>
        <v/>
      </c>
      <c r="AE33" s="361" t="str">
        <f>IF(入力!AE33="", IF(入力!AC33="",IF(入力!AD33="","", IF((入力!AD33-入力!Q33)&gt;=10,IF((入力!AD33-入力!Q33)&lt;=200,"○","最高値エラー"),"最低値エラー")),IF(入力!AD33="", IF((入力!AC33-入力!Q33)&gt;=10,IF((入力!AC33-入力!Q33)&lt;=200,"○","最高値エラー"),"最低値エラー"),IF(入力!AC33&gt;入力!AD33, IF((入力!AC33-入力!Q33)&gt;=10,IF((入力!AC33-入力!Q33)&lt;=200,"○","最高値エラー"),"最低値エラー"), IF((入力!AD33-入力!Q33)&gt;=10,IF((入力!AD33-入力!Q33)&lt;=200,"○","最高値エラー"),"最低値エラー")))), IF(入力!AE33="","",IF(入力!AE33&gt;=10,IF(入力!AE33&lt;=200,"○","最高値エラー"),"最低値エラー")))</f>
        <v/>
      </c>
      <c r="AF33" s="361" t="str">
        <f>IF(入力!AF33="","", IF(AND(入力!Z33="",入力!AA33=""),"", IF(入力!AF33&lt;MIN(入力!Z33:'入力'!AA33), IF(入力!AF33&gt;=100,IF(入力!AF33&lt;=500,"○","最高値エラー"),"最低値エラー"),"関係性エラー")))</f>
        <v/>
      </c>
      <c r="AG33" s="361" t="str">
        <f>IF(入力!AG33="","", IF(AND(入力!Z33="",入力!AA33=""),"", IF(入力!AG33&lt;MIN(入力!Z33:'入力'!AA33), IF(入力!AG33&gt;=100,IF(入力!AG33&lt;=500,"○","最高値エラー"),"最低値エラー"),"関係性エラー")))</f>
        <v/>
      </c>
      <c r="AH33" s="361" t="str">
        <f>IF(入力!AH33="", IF(入力!AF33="",IF(入力!AG33="","", IF((入力!AG33-入力!Q33)&gt;=10,IF((入力!AG33-入力!Q33)&lt;=200,"○","最高値エラー"),"最低値エラー")),IF(入力!AG33="", IF((入力!AF33-入力!Q33)&gt;=10,IF((入力!AF33-入力!Q33)&lt;=200,"○","最高値エラー"),"最低値エラー"),IF(入力!AF33&gt;入力!AG33, IF((入力!AF33-入力!Q33)&gt;=10,IF((入力!AF33-入力!Q33)&lt;=200,"○","最高値エラー"),"最低値エラー"), IF((入力!AG33-入力!Q33)&gt;=10,IF((入力!AG33-入力!Q33)&lt;=200,"○","最高値エラー"),"最低値エラー")))), IF(入力!AH33="","",IF(入力!AH33&gt;=10,IF(入力!AH33&lt;=200,"○","最高値エラー"),"最低値エラー")))</f>
        <v/>
      </c>
      <c r="AI33" s="342" t="str">
        <f>IF(入力!AI33="","",IF(入力!AI33&gt;=3,IF(入力!AI33&lt;=20,"○","最高値エラー"),"最低値エラー"))</f>
        <v/>
      </c>
      <c r="AJ33" s="354" t="str">
        <f>IF(入力!AJ33="","",IF(入力!AJ33&gt;=3,IF(入力!AJ33&lt;=20,"○","最高値エラー"),"最低値エラー"))</f>
        <v/>
      </c>
      <c r="AK33" s="340" t="str">
        <f>IF(入力!AK33="","",IF(入力!AK33&gt;=3,IF(入力!AK33&lt;=50,"○","最高値エラー"),"最低値エラー"))</f>
        <v/>
      </c>
      <c r="AL33" s="345" t="str">
        <f>IF(入力!AL33="","",IF(入力!AL33&gt;=3,IF(入力!AL33&lt;=50,"○","最高値エラー"),"最低値エラー"))</f>
        <v/>
      </c>
      <c r="AM33" s="324" t="str">
        <f>IF(入力!AL33="","",IF(入力!AL33&gt;=3,IF(入力!AL33&lt;=50,"○","最高値エラー"),"最低値エラー"))</f>
        <v/>
      </c>
      <c r="AN33" s="379" t="str">
        <f>IF(入力!AN33="","",IF(入力!AN33&gt;=-50,IF(入力!AN33&lt;=100,"○","最高値エラー"),"最低値エラー"))</f>
        <v/>
      </c>
      <c r="AO33" s="324" t="str">
        <f>IF(入力!AO33="","",IF(入力!AO33&gt;=50,IF(入力!AO33&lt;=300,"○","最高値エラー"),"最低値エラー"))</f>
        <v/>
      </c>
      <c r="AP33" s="379" t="str">
        <f>IF(入力!AP33="","",IF(入力!AP33&gt;=-50,IF(入力!AP33&lt;=100,"○","最高値エラー"),"最低値エラー"))</f>
        <v/>
      </c>
      <c r="AQ33" s="324" t="str">
        <f>IF(入力!AQ33="","",IF(入力!AQ33&gt;=20,IF(入力!AQ33&lt;=200,"○","最高値エラー"),"最低値エラー"))</f>
        <v/>
      </c>
      <c r="AR33" s="379" t="str">
        <f>IF(入力!AR33="","",IF(入力!AR33&gt;=20,IF(入力!AR33&lt;=200,"○","最高値エラー"),"最低値エラー"))</f>
        <v/>
      </c>
      <c r="AS33" s="389" t="str">
        <f>IF(入力!AS33="","",IF(入力!AS33&gt;=0,IF(入力!AS33&lt;=4000,"○","最高値エラー"),"最低値エラー"))</f>
        <v/>
      </c>
      <c r="AT33" s="425" t="str">
        <f>IF(入力!AT33="","",IF(入力!AT33&gt;=0,IF(入力!AT33&lt;=100,"○","最高値エラー"),"最低値エラー"))</f>
        <v/>
      </c>
      <c r="AU33" s="324" t="str">
        <f>IF(入力!AU33="","",IF(入力!AU33&gt;=0,IF(入力!AU33&lt;=150,"○","最高値エラー"),"最低値エラー"))</f>
        <v/>
      </c>
      <c r="AV33" s="332" t="str">
        <f>IF(入力!AV33="","",IF(入力!AV33&gt;=0,IF(入力!AV33&lt;=150,"○","最高値エラー"),"最低値エラー"))</f>
        <v/>
      </c>
      <c r="AW33" s="324" t="str">
        <f>IF(入力!AW33="","",IF(入力!AW33&gt;=0,IF(入力!AW33&lt;=150,"○","最高値エラー"),"最低値エラー"))</f>
        <v/>
      </c>
      <c r="AX33" s="396" t="str">
        <f>IF(入力!AX33="","",IF(入力!AX33&gt;=0,IF(入力!AX33&lt;=150,"○","最高値エラー"),"最低値エラー"))</f>
        <v/>
      </c>
    </row>
    <row r="34" spans="1:50">
      <c r="A34" s="84">
        <f>IF(入力!A34="","",入力!A34)</f>
        <v>21</v>
      </c>
      <c r="B34" s="146" t="str">
        <f>IF(入力!B34="","",入力!B34)</f>
        <v/>
      </c>
      <c r="C34" s="146" t="str">
        <f>IF(入力!C34="","",入力!C34)</f>
        <v/>
      </c>
      <c r="D34" s="91" t="str">
        <f>IF(入力!D34="","",入力!D34)</f>
        <v/>
      </c>
      <c r="E34" s="507" t="str">
        <f>IF(入力!E34="", IF(D34="","",DATEDIF(D34,入力!$C$3,"Y")),入力!E34)</f>
        <v/>
      </c>
      <c r="F34" s="507" t="str">
        <f>IF(入力!F34="","",入力!F34)</f>
        <v/>
      </c>
      <c r="G34" s="146" t="str">
        <f>IF(入力!G34="","",入力!G34)</f>
        <v/>
      </c>
      <c r="H34" s="146" t="str">
        <f>IF(入力!H34="","",入力!H34)</f>
        <v/>
      </c>
      <c r="I34" s="507" t="str">
        <f>IF(入力!I34="","",入力!I34)</f>
        <v/>
      </c>
      <c r="J34" s="122" t="str">
        <f>IF(入力!J34="","",入力!J34)</f>
        <v/>
      </c>
      <c r="K34" s="406" t="str">
        <f>IF(入力!K34="","",IF(入力!K34&gt;=100,IF(入力!K34&lt;=250,"○","最高値エラー"),"最低値エラー"))</f>
        <v/>
      </c>
      <c r="L34" s="342" t="str">
        <f>IF(入力!L34="","",IF(入力!L34&gt;=20,IF(入力!L34&lt;=200,"○","最高値エラー"),"最低値エラー"))</f>
        <v/>
      </c>
      <c r="M34" s="325" t="str">
        <f>IF(入力!M34="","",IF(入力!M34&gt;=0,IF(入力!M34&lt;=100,"○","最高値エラー"),"最低値エラー"))</f>
        <v/>
      </c>
      <c r="N34" s="325" t="str">
        <f>IF(入力!N34="","",IF(入力!N34&gt;=0,IF(入力!N34&lt;=100,"○","最高値エラー"),"最低値エラー"))</f>
        <v/>
      </c>
      <c r="O34" s="325" t="str">
        <f>IF(入力!O34="", IF(OR(入力!L34="",入力!M34="",入力!N34=""),"", IF(入力!L34&gt;(入力!L34-(入力!L34*(4.57/(1.0868-0.00133*(入力!M34+入力!N34))-4.142)*100)/100), IF((入力!L34-(入力!L34*(4.57/(1.0868-0.00133*(入力!M34+入力!N34))-4.142)*100)/100)&gt;=20,IF((入力!L34-(入力!L34*(4.57/(1.0868-0.00133*(入力!M34+入力!N34))-4.142)*100)/100)&lt;=200,"○","最高値エラー"),"最低値エラー"),"関係性エラー")), IF(入力!O34&gt;=20,IF(入力!O34&lt;=200,IF(入力!L34&gt;入力!O34,"○","関係性エラー"),"最高値エラー"),"最低値エラー"))</f>
        <v/>
      </c>
      <c r="P34" s="325" t="str">
        <f>IF(入力!P34="", IF(入力!K34="","", IF(入力!L34/POWER(入力!K34/100,2)&gt;=10,IF(入力!L34/POWER(入力!K34/100,2)&lt;=50,"○","最高値エラー"),"最低値エラー")), IF(入力!P34&gt;=10,IF(入力!P34&lt;=50,"○","最高値エラー"),"最低値エラー"))</f>
        <v/>
      </c>
      <c r="Q34" s="407" t="str">
        <f>IF(入力!Q34="","", IF(入力!R34="","", IF(入力!Q34&gt;=入力!R34, IF(入力!Q34&gt;=100,IF(入力!Q34&lt;=300,"○","最高値エラー"),"最低値エラー"),"関係性エラー")))</f>
        <v/>
      </c>
      <c r="R34" s="379" t="str">
        <f>IF(入力!R34="","", IF(入力!Q34="","", IF(入力!Q34&gt;=入力!R34, IF(入力!R34&gt;=100,IF(入力!R34&lt;=300,"○","最高値エラー"),"最低値エラー"),"関係性エラー")))</f>
        <v/>
      </c>
      <c r="S34" s="348" t="str">
        <f>IF(入力!S34="","", IF(AND(入力!U34="",入力!V34=""),"", IF(入力!S34&lt; MIN(入力!U34,入力!V34), IF(入力!S34&gt;=2,IF(入力!S34&lt;=10,"○","最低値エラー"),"最高値エラー"),"関係性エラー")))</f>
        <v/>
      </c>
      <c r="T34" s="343" t="str">
        <f>IF(入力!T34="","", IF(AND(入力!U34="",入力!V34=""),"", IF(入力!T34&lt; MIN(入力!U34,入力!V34), IF(入力!T34&gt;=2,IF(入力!T34&lt;=10,"○","最低値エラー"),"最高値エラー"),"関係性エラー")))</f>
        <v/>
      </c>
      <c r="U34" s="344" t="str">
        <f>IF(入力!U34="","", IF(AND(入力!S34="",入力!T34=""),"", IF(入力!U34&gt;MAX(入力!S34,入力!T34), IF(入力!U34&gt;=3,IF(入力!U34&lt;=10,"○","最低値エラー"),"最高値エラー"),"関係性エラー")))</f>
        <v/>
      </c>
      <c r="V34" s="413" t="str">
        <f>IF(入力!V34="","", IF(AND(入力!S34="",入力!T34=""),"", IF(入力!V34&gt;MAX(入力!S34,入力!T34), IF(入力!V34&gt;=3,IF(入力!V34&lt;=10,"○","最低値エラー"),"最高値エラー"),"関係性エラー")))</f>
        <v/>
      </c>
      <c r="W34" s="417" t="str">
        <f>IF(入力!W34="","",IF(入力!W34&gt;=100,IF(入力!W34&lt;=500,"○","最高値エラー"),"最低値エラー"))</f>
        <v/>
      </c>
      <c r="X34" s="418" t="str">
        <f>IF(入力!X34="","",IF(入力!X34&gt;=100,IF(入力!X34&lt;=500,"○","最高値エラー"),"最低値エラー"))</f>
        <v/>
      </c>
      <c r="Y34" s="361" t="str">
        <f>IF(入力!Y34="", IF(入力!W34="",IF(入力!X34="","", IF((入力!X34-入力!Q34)&gt;=10,IF((入力!X34-入力!Q34)&lt;=200,"○","最高値エラー"),"最低値エラー")),IF(入力!X34="", IF((入力!W34-入力!Q34)&gt;=10,IF((入力!W34-入力!Q34)&lt;=200,"○","最高値エラー"),"最低値エラー"),IF(入力!W34&gt;入力!X34, IF((入力!W34-入力!Q34)&gt;=10,IF((入力!W34-入力!Q34)&lt;=200,"○","最高値エラー"),"最低値エラー"), IF((入力!X34-入力!Q34)&gt;=10,IF((入力!X34-入力!Q34)&lt;=200,"○","最高値エラー"),"最低値エラー")))), IF(入力!Y34="","",IF(入力!Y34&gt;=10,IF(入力!Y34&lt;=200,"○","最高値エラー"),"最低値エラー")))</f>
        <v/>
      </c>
      <c r="Z34" s="361" t="str">
        <f>IF(入力!Z34="","", IF(AND(入力!AC34="",入力!AD34="",入力!AD34="",入力!AG34=""),"", IF(入力!Z34&gt; MAX(入力!AC34:'入力'!AD34,入力!AD34:'入力'!AG34), IF(入力!Z34&gt;=100,IF(入力!Z34&lt;=500,"○","最高値エラー"),"最低値エラー"),"関係性エラー")))</f>
        <v/>
      </c>
      <c r="AA34" s="361" t="str">
        <f>IF(入力!AA34="","", IF(AND(入力!AC34="",入力!AD34="",入力!AD34="",入力!AG34=""),"", IF(入力!AA34&gt; MAX(入力!AC34:'入力'!AD34,入力!AD34:'入力'!AG34), IF(入力!AA34&gt;=100,IF(入力!AA34&lt;=500,"○","最高値エラー"),"最低値エラー"),"関係性エラー")))</f>
        <v/>
      </c>
      <c r="AB34" s="361" t="str">
        <f>IF(入力!AB34="", IF(入力!Z34="",IF(入力!AA34="","", IF((入力!AA34-入力!Q34)&gt;=10,IF((入力!AA34-入力!Q34)&lt;=200,"○","最高値エラー"),"最低値エラー")),IF(入力!AA34="", IF((入力!Z34-入力!Q34)&gt;=10,IF((入力!Z34-入力!Q34)&lt;=200,"○","最高値エラー"),"最低値エラー"),IF(入力!Z34&gt;入力!AA34, IF((入力!Z34-入力!Q34)&gt;=10,IF((入力!Z34-入力!Q34)&lt;=200,"○","最高値エラー"),"最低値エラー"), IF((入力!AA34-入力!Q34)&gt;=10,IF((入力!AA34-入力!Q34)&lt;=200,"○","最高値エラー"),"最低値エラー")))), IF(入力!AB34="","",IF(入力!AB34&gt;=10,IF(入力!AB34&lt;=200,"○","最高値エラー"),"最低値エラー")))</f>
        <v/>
      </c>
      <c r="AC34" s="361" t="str">
        <f>IF(入力!AC34="","", IF(AND(入力!Z34="",入力!AA34=""),"", IF(入力!AC34&lt;MIN(入力!Z34:'入力'!AA34), IF(入力!AC34&gt;=100,IF(入力!AC34&lt;=500,"○","最高値エラー"),"最低値エラー"),"関係性エラー")))</f>
        <v/>
      </c>
      <c r="AD34" s="361" t="str">
        <f>IF(入力!AD34="","", IF(AND(入力!Z34="",入力!AA34=""),"", IF(入力!AD34&lt;MIN(入力!Z34:'入力'!AA34), IF(入力!AD34&gt;=100,IF(入力!AD34&lt;=500,"○","最高値エラー"),"最低値エラー"),"関係性エラー")))</f>
        <v/>
      </c>
      <c r="AE34" s="361" t="str">
        <f>IF(入力!AE34="", IF(入力!AC34="",IF(入力!AD34="","", IF((入力!AD34-入力!Q34)&gt;=10,IF((入力!AD34-入力!Q34)&lt;=200,"○","最高値エラー"),"最低値エラー")),IF(入力!AD34="", IF((入力!AC34-入力!Q34)&gt;=10,IF((入力!AC34-入力!Q34)&lt;=200,"○","最高値エラー"),"最低値エラー"),IF(入力!AC34&gt;入力!AD34, IF((入力!AC34-入力!Q34)&gt;=10,IF((入力!AC34-入力!Q34)&lt;=200,"○","最高値エラー"),"最低値エラー"), IF((入力!AD34-入力!Q34)&gt;=10,IF((入力!AD34-入力!Q34)&lt;=200,"○","最高値エラー"),"最低値エラー")))), IF(入力!AE34="","",IF(入力!AE34&gt;=10,IF(入力!AE34&lt;=200,"○","最高値エラー"),"最低値エラー")))</f>
        <v/>
      </c>
      <c r="AF34" s="361" t="str">
        <f>IF(入力!AF34="","", IF(AND(入力!Z34="",入力!AA34=""),"", IF(入力!AF34&lt;MIN(入力!Z34:'入力'!AA34), IF(入力!AF34&gt;=100,IF(入力!AF34&lt;=500,"○","最高値エラー"),"最低値エラー"),"関係性エラー")))</f>
        <v/>
      </c>
      <c r="AG34" s="361" t="str">
        <f>IF(入力!AG34="","", IF(AND(入力!Z34="",入力!AA34=""),"", IF(入力!AG34&lt;MIN(入力!Z34:'入力'!AA34), IF(入力!AG34&gt;=100,IF(入力!AG34&lt;=500,"○","最高値エラー"),"最低値エラー"),"関係性エラー")))</f>
        <v/>
      </c>
      <c r="AH34" s="361" t="str">
        <f>IF(入力!AH34="", IF(入力!AF34="",IF(入力!AG34="","", IF((入力!AG34-入力!Q34)&gt;=10,IF((入力!AG34-入力!Q34)&lt;=200,"○","最高値エラー"),"最低値エラー")),IF(入力!AG34="", IF((入力!AF34-入力!Q34)&gt;=10,IF((入力!AF34-入力!Q34)&lt;=200,"○","最高値エラー"),"最低値エラー"),IF(入力!AF34&gt;入力!AG34, IF((入力!AF34-入力!Q34)&gt;=10,IF((入力!AF34-入力!Q34)&lt;=200,"○","最高値エラー"),"最低値エラー"), IF((入力!AG34-入力!Q34)&gt;=10,IF((入力!AG34-入力!Q34)&lt;=200,"○","最高値エラー"),"最低値エラー")))), IF(入力!AH34="","",IF(入力!AH34&gt;=10,IF(入力!AH34&lt;=200,"○","最高値エラー"),"最低値エラー")))</f>
        <v/>
      </c>
      <c r="AI34" s="342" t="str">
        <f>IF(入力!AI34="","",IF(入力!AI34&gt;=3,IF(入力!AI34&lt;=20,"○","最高値エラー"),"最低値エラー"))</f>
        <v/>
      </c>
      <c r="AJ34" s="354" t="str">
        <f>IF(入力!AJ34="","",IF(入力!AJ34&gt;=3,IF(入力!AJ34&lt;=20,"○","最高値エラー"),"最低値エラー"))</f>
        <v/>
      </c>
      <c r="AK34" s="340" t="str">
        <f>IF(入力!AK34="","",IF(入力!AK34&gt;=3,IF(入力!AK34&lt;=50,"○","最高値エラー"),"最低値エラー"))</f>
        <v/>
      </c>
      <c r="AL34" s="345" t="str">
        <f>IF(入力!AL34="","",IF(入力!AL34&gt;=3,IF(入力!AL34&lt;=50,"○","最高値エラー"),"最低値エラー"))</f>
        <v/>
      </c>
      <c r="AM34" s="324" t="str">
        <f>IF(入力!AL34="","",IF(入力!AL34&gt;=3,IF(入力!AL34&lt;=50,"○","最高値エラー"),"最低値エラー"))</f>
        <v/>
      </c>
      <c r="AN34" s="379" t="str">
        <f>IF(入力!AN34="","",IF(入力!AN34&gt;=-50,IF(入力!AN34&lt;=100,"○","最高値エラー"),"最低値エラー"))</f>
        <v/>
      </c>
      <c r="AO34" s="324" t="str">
        <f>IF(入力!AO34="","",IF(入力!AO34&gt;=50,IF(入力!AO34&lt;=300,"○","最高値エラー"),"最低値エラー"))</f>
        <v/>
      </c>
      <c r="AP34" s="379" t="str">
        <f>IF(入力!AP34="","",IF(入力!AP34&gt;=-50,IF(入力!AP34&lt;=100,"○","最高値エラー"),"最低値エラー"))</f>
        <v/>
      </c>
      <c r="AQ34" s="324" t="str">
        <f>IF(入力!AQ34="","",IF(入力!AQ34&gt;=20,IF(入力!AQ34&lt;=200,"○","最高値エラー"),"最低値エラー"))</f>
        <v/>
      </c>
      <c r="AR34" s="379" t="str">
        <f>IF(入力!AR34="","",IF(入力!AR34&gt;=20,IF(入力!AR34&lt;=200,"○","最高値エラー"),"最低値エラー"))</f>
        <v/>
      </c>
      <c r="AS34" s="389" t="str">
        <f>IF(入力!AS34="","",IF(入力!AS34&gt;=0,IF(入力!AS34&lt;=4000,"○","最高値エラー"),"最低値エラー"))</f>
        <v/>
      </c>
      <c r="AT34" s="425" t="str">
        <f>IF(入力!AT34="","",IF(入力!AT34&gt;=0,IF(入力!AT34&lt;=100,"○","最高値エラー"),"最低値エラー"))</f>
        <v/>
      </c>
      <c r="AU34" s="324" t="str">
        <f>IF(入力!AU34="","",IF(入力!AU34&gt;=0,IF(入力!AU34&lt;=150,"○","最高値エラー"),"最低値エラー"))</f>
        <v/>
      </c>
      <c r="AV34" s="332" t="str">
        <f>IF(入力!AV34="","",IF(入力!AV34&gt;=0,IF(入力!AV34&lt;=150,"○","最高値エラー"),"最低値エラー"))</f>
        <v/>
      </c>
      <c r="AW34" s="324" t="str">
        <f>IF(入力!AW34="","",IF(入力!AW34&gt;=0,IF(入力!AW34&lt;=150,"○","最高値エラー"),"最低値エラー"))</f>
        <v/>
      </c>
      <c r="AX34" s="396" t="str">
        <f>IF(入力!AX34="","",IF(入力!AX34&gt;=0,IF(入力!AX34&lt;=150,"○","最高値エラー"),"最低値エラー"))</f>
        <v/>
      </c>
    </row>
    <row r="35" spans="1:50">
      <c r="A35" s="84">
        <f>IF(入力!A35="","",入力!A35)</f>
        <v>22</v>
      </c>
      <c r="B35" s="146" t="str">
        <f>IF(入力!B35="","",入力!B35)</f>
        <v/>
      </c>
      <c r="C35" s="146" t="str">
        <f>IF(入力!C35="","",入力!C35)</f>
        <v/>
      </c>
      <c r="D35" s="91" t="str">
        <f>IF(入力!D35="","",入力!D35)</f>
        <v/>
      </c>
      <c r="E35" s="507" t="str">
        <f>IF(入力!E35="", IF(D35="","",DATEDIF(D35,入力!$C$3,"Y")),入力!E35)</f>
        <v/>
      </c>
      <c r="F35" s="507" t="str">
        <f>IF(入力!F35="","",入力!F35)</f>
        <v/>
      </c>
      <c r="G35" s="146" t="str">
        <f>IF(入力!G35="","",入力!G35)</f>
        <v/>
      </c>
      <c r="H35" s="146" t="str">
        <f>IF(入力!H35="","",入力!H35)</f>
        <v/>
      </c>
      <c r="I35" s="507" t="str">
        <f>IF(入力!I35="","",入力!I35)</f>
        <v/>
      </c>
      <c r="J35" s="122" t="str">
        <f>IF(入力!J35="","",入力!J35)</f>
        <v/>
      </c>
      <c r="K35" s="406" t="str">
        <f>IF(入力!K35="","",IF(入力!K35&gt;=100,IF(入力!K35&lt;=250,"○","最高値エラー"),"最低値エラー"))</f>
        <v/>
      </c>
      <c r="L35" s="342" t="str">
        <f>IF(入力!L35="","",IF(入力!L35&gt;=20,IF(入力!L35&lt;=200,"○","最高値エラー"),"最低値エラー"))</f>
        <v/>
      </c>
      <c r="M35" s="325" t="str">
        <f>IF(入力!M35="","",IF(入力!M35&gt;=0,IF(入力!M35&lt;=100,"○","最高値エラー"),"最低値エラー"))</f>
        <v/>
      </c>
      <c r="N35" s="325" t="str">
        <f>IF(入力!N35="","",IF(入力!N35&gt;=0,IF(入力!N35&lt;=100,"○","最高値エラー"),"最低値エラー"))</f>
        <v/>
      </c>
      <c r="O35" s="325" t="str">
        <f>IF(入力!O35="", IF(OR(入力!L35="",入力!M35="",入力!N35=""),"", IF(入力!L35&gt;(入力!L35-(入力!L35*(4.57/(1.0868-0.00133*(入力!M35+入力!N35))-4.142)*100)/100), IF((入力!L35-(入力!L35*(4.57/(1.0868-0.00133*(入力!M35+入力!N35))-4.142)*100)/100)&gt;=20,IF((入力!L35-(入力!L35*(4.57/(1.0868-0.00133*(入力!M35+入力!N35))-4.142)*100)/100)&lt;=200,"○","最高値エラー"),"最低値エラー"),"関係性エラー")), IF(入力!O35&gt;=20,IF(入力!O35&lt;=200,IF(入力!L35&gt;入力!O35,"○","関係性エラー"),"最高値エラー"),"最低値エラー"))</f>
        <v/>
      </c>
      <c r="P35" s="325" t="str">
        <f>IF(入力!P35="", IF(入力!K35="","", IF(入力!L35/POWER(入力!K35/100,2)&gt;=10,IF(入力!L35/POWER(入力!K35/100,2)&lt;=50,"○","最高値エラー"),"最低値エラー")), IF(入力!P35&gt;=10,IF(入力!P35&lt;=50,"○","最高値エラー"),"最低値エラー"))</f>
        <v/>
      </c>
      <c r="Q35" s="407" t="str">
        <f>IF(入力!Q35="","", IF(入力!R35="","", IF(入力!Q35&gt;=入力!R35, IF(入力!Q35&gt;=100,IF(入力!Q35&lt;=300,"○","最高値エラー"),"最低値エラー"),"関係性エラー")))</f>
        <v/>
      </c>
      <c r="R35" s="379" t="str">
        <f>IF(入力!R35="","", IF(入力!Q35="","", IF(入力!Q35&gt;=入力!R35, IF(入力!R35&gt;=100,IF(入力!R35&lt;=300,"○","最高値エラー"),"最低値エラー"),"関係性エラー")))</f>
        <v/>
      </c>
      <c r="S35" s="348" t="str">
        <f>IF(入力!S35="","", IF(AND(入力!U35="",入力!V35=""),"", IF(入力!S35&lt; MIN(入力!U35,入力!V35), IF(入力!S35&gt;=2,IF(入力!S35&lt;=10,"○","最低値エラー"),"最高値エラー"),"関係性エラー")))</f>
        <v/>
      </c>
      <c r="T35" s="343" t="str">
        <f>IF(入力!T35="","", IF(AND(入力!U35="",入力!V35=""),"", IF(入力!T35&lt; MIN(入力!U35,入力!V35), IF(入力!T35&gt;=2,IF(入力!T35&lt;=10,"○","最低値エラー"),"最高値エラー"),"関係性エラー")))</f>
        <v/>
      </c>
      <c r="U35" s="344" t="str">
        <f>IF(入力!U35="","", IF(AND(入力!S35="",入力!T35=""),"", IF(入力!U35&gt;MAX(入力!S35,入力!T35), IF(入力!U35&gt;=3,IF(入力!U35&lt;=10,"○","最低値エラー"),"最高値エラー"),"関係性エラー")))</f>
        <v/>
      </c>
      <c r="V35" s="413" t="str">
        <f>IF(入力!V35="","", IF(AND(入力!S35="",入力!T35=""),"", IF(入力!V35&gt;MAX(入力!S35,入力!T35), IF(入力!V35&gt;=3,IF(入力!V35&lt;=10,"○","最低値エラー"),"最高値エラー"),"関係性エラー")))</f>
        <v/>
      </c>
      <c r="W35" s="417" t="str">
        <f>IF(入力!W35="","",IF(入力!W35&gt;=100,IF(入力!W35&lt;=500,"○","最高値エラー"),"最低値エラー"))</f>
        <v/>
      </c>
      <c r="X35" s="418" t="str">
        <f>IF(入力!X35="","",IF(入力!X35&gt;=100,IF(入力!X35&lt;=500,"○","最高値エラー"),"最低値エラー"))</f>
        <v/>
      </c>
      <c r="Y35" s="361" t="str">
        <f>IF(入力!Y35="", IF(入力!W35="",IF(入力!X35="","", IF((入力!X35-入力!Q35)&gt;=10,IF((入力!X35-入力!Q35)&lt;=200,"○","最高値エラー"),"最低値エラー")),IF(入力!X35="", IF((入力!W35-入力!Q35)&gt;=10,IF((入力!W35-入力!Q35)&lt;=200,"○","最高値エラー"),"最低値エラー"),IF(入力!W35&gt;入力!X35, IF((入力!W35-入力!Q35)&gt;=10,IF((入力!W35-入力!Q35)&lt;=200,"○","最高値エラー"),"最低値エラー"), IF((入力!X35-入力!Q35)&gt;=10,IF((入力!X35-入力!Q35)&lt;=200,"○","最高値エラー"),"最低値エラー")))), IF(入力!Y35="","",IF(入力!Y35&gt;=10,IF(入力!Y35&lt;=200,"○","最高値エラー"),"最低値エラー")))</f>
        <v/>
      </c>
      <c r="Z35" s="361" t="str">
        <f>IF(入力!Z35="","", IF(AND(入力!AC35="",入力!AD35="",入力!AD35="",入力!AG35=""),"", IF(入力!Z35&gt; MAX(入力!AC35:'入力'!AD35,入力!AD35:'入力'!AG35), IF(入力!Z35&gt;=100,IF(入力!Z35&lt;=500,"○","最高値エラー"),"最低値エラー"),"関係性エラー")))</f>
        <v/>
      </c>
      <c r="AA35" s="361" t="str">
        <f>IF(入力!AA35="","", IF(AND(入力!AC35="",入力!AD35="",入力!AD35="",入力!AG35=""),"", IF(入力!AA35&gt; MAX(入力!AC35:'入力'!AD35,入力!AD35:'入力'!AG35), IF(入力!AA35&gt;=100,IF(入力!AA35&lt;=500,"○","最高値エラー"),"最低値エラー"),"関係性エラー")))</f>
        <v/>
      </c>
      <c r="AB35" s="361" t="str">
        <f>IF(入力!AB35="", IF(入力!Z35="",IF(入力!AA35="","", IF((入力!AA35-入力!Q35)&gt;=10,IF((入力!AA35-入力!Q35)&lt;=200,"○","最高値エラー"),"最低値エラー")),IF(入力!AA35="", IF((入力!Z35-入力!Q35)&gt;=10,IF((入力!Z35-入力!Q35)&lt;=200,"○","最高値エラー"),"最低値エラー"),IF(入力!Z35&gt;入力!AA35, IF((入力!Z35-入力!Q35)&gt;=10,IF((入力!Z35-入力!Q35)&lt;=200,"○","最高値エラー"),"最低値エラー"), IF((入力!AA35-入力!Q35)&gt;=10,IF((入力!AA35-入力!Q35)&lt;=200,"○","最高値エラー"),"最低値エラー")))), IF(入力!AB35="","",IF(入力!AB35&gt;=10,IF(入力!AB35&lt;=200,"○","最高値エラー"),"最低値エラー")))</f>
        <v/>
      </c>
      <c r="AC35" s="361" t="str">
        <f>IF(入力!AC35="","", IF(AND(入力!Z35="",入力!AA35=""),"", IF(入力!AC35&lt;MIN(入力!Z35:'入力'!AA35), IF(入力!AC35&gt;=100,IF(入力!AC35&lt;=500,"○","最高値エラー"),"最低値エラー"),"関係性エラー")))</f>
        <v/>
      </c>
      <c r="AD35" s="361" t="str">
        <f>IF(入力!AD35="","", IF(AND(入力!Z35="",入力!AA35=""),"", IF(入力!AD35&lt;MIN(入力!Z35:'入力'!AA35), IF(入力!AD35&gt;=100,IF(入力!AD35&lt;=500,"○","最高値エラー"),"最低値エラー"),"関係性エラー")))</f>
        <v/>
      </c>
      <c r="AE35" s="361" t="str">
        <f>IF(入力!AE35="", IF(入力!AC35="",IF(入力!AD35="","", IF((入力!AD35-入力!Q35)&gt;=10,IF((入力!AD35-入力!Q35)&lt;=200,"○","最高値エラー"),"最低値エラー")),IF(入力!AD35="", IF((入力!AC35-入力!Q35)&gt;=10,IF((入力!AC35-入力!Q35)&lt;=200,"○","最高値エラー"),"最低値エラー"),IF(入力!AC35&gt;入力!AD35, IF((入力!AC35-入力!Q35)&gt;=10,IF((入力!AC35-入力!Q35)&lt;=200,"○","最高値エラー"),"最低値エラー"), IF((入力!AD35-入力!Q35)&gt;=10,IF((入力!AD35-入力!Q35)&lt;=200,"○","最高値エラー"),"最低値エラー")))), IF(入力!AE35="","",IF(入力!AE35&gt;=10,IF(入力!AE35&lt;=200,"○","最高値エラー"),"最低値エラー")))</f>
        <v/>
      </c>
      <c r="AF35" s="361" t="str">
        <f>IF(入力!AF35="","", IF(AND(入力!Z35="",入力!AA35=""),"", IF(入力!AF35&lt;MIN(入力!Z35:'入力'!AA35), IF(入力!AF35&gt;=100,IF(入力!AF35&lt;=500,"○","最高値エラー"),"最低値エラー"),"関係性エラー")))</f>
        <v/>
      </c>
      <c r="AG35" s="361" t="str">
        <f>IF(入力!AG35="","", IF(AND(入力!Z35="",入力!AA35=""),"", IF(入力!AG35&lt;MIN(入力!Z35:'入力'!AA35), IF(入力!AG35&gt;=100,IF(入力!AG35&lt;=500,"○","最高値エラー"),"最低値エラー"),"関係性エラー")))</f>
        <v/>
      </c>
      <c r="AH35" s="361" t="str">
        <f>IF(入力!AH35="", IF(入力!AF35="",IF(入力!AG35="","", IF((入力!AG35-入力!Q35)&gt;=10,IF((入力!AG35-入力!Q35)&lt;=200,"○","最高値エラー"),"最低値エラー")),IF(入力!AG35="", IF((入力!AF35-入力!Q35)&gt;=10,IF((入力!AF35-入力!Q35)&lt;=200,"○","最高値エラー"),"最低値エラー"),IF(入力!AF35&gt;入力!AG35, IF((入力!AF35-入力!Q35)&gt;=10,IF((入力!AF35-入力!Q35)&lt;=200,"○","最高値エラー"),"最低値エラー"), IF((入力!AG35-入力!Q35)&gt;=10,IF((入力!AG35-入力!Q35)&lt;=200,"○","最高値エラー"),"最低値エラー")))), IF(入力!AH35="","",IF(入力!AH35&gt;=10,IF(入力!AH35&lt;=200,"○","最高値エラー"),"最低値エラー")))</f>
        <v/>
      </c>
      <c r="AI35" s="342" t="str">
        <f>IF(入力!AI35="","",IF(入力!AI35&gt;=3,IF(入力!AI35&lt;=20,"○","最高値エラー"),"最低値エラー"))</f>
        <v/>
      </c>
      <c r="AJ35" s="354" t="str">
        <f>IF(入力!AJ35="","",IF(入力!AJ35&gt;=3,IF(入力!AJ35&lt;=20,"○","最高値エラー"),"最低値エラー"))</f>
        <v/>
      </c>
      <c r="AK35" s="340" t="str">
        <f>IF(入力!AK35="","",IF(入力!AK35&gt;=3,IF(入力!AK35&lt;=50,"○","最高値エラー"),"最低値エラー"))</f>
        <v/>
      </c>
      <c r="AL35" s="345" t="str">
        <f>IF(入力!AL35="","",IF(入力!AL35&gt;=3,IF(入力!AL35&lt;=50,"○","最高値エラー"),"最低値エラー"))</f>
        <v/>
      </c>
      <c r="AM35" s="324" t="str">
        <f>IF(入力!AL35="","",IF(入力!AL35&gt;=3,IF(入力!AL35&lt;=50,"○","最高値エラー"),"最低値エラー"))</f>
        <v/>
      </c>
      <c r="AN35" s="379" t="str">
        <f>IF(入力!AN35="","",IF(入力!AN35&gt;=-50,IF(入力!AN35&lt;=100,"○","最高値エラー"),"最低値エラー"))</f>
        <v/>
      </c>
      <c r="AO35" s="324" t="str">
        <f>IF(入力!AO35="","",IF(入力!AO35&gt;=50,IF(入力!AO35&lt;=300,"○","最高値エラー"),"最低値エラー"))</f>
        <v/>
      </c>
      <c r="AP35" s="379" t="str">
        <f>IF(入力!AP35="","",IF(入力!AP35&gt;=-50,IF(入力!AP35&lt;=100,"○","最高値エラー"),"最低値エラー"))</f>
        <v/>
      </c>
      <c r="AQ35" s="324" t="str">
        <f>IF(入力!AQ35="","",IF(入力!AQ35&gt;=20,IF(入力!AQ35&lt;=200,"○","最高値エラー"),"最低値エラー"))</f>
        <v/>
      </c>
      <c r="AR35" s="379" t="str">
        <f>IF(入力!AR35="","",IF(入力!AR35&gt;=20,IF(入力!AR35&lt;=200,"○","最高値エラー"),"最低値エラー"))</f>
        <v/>
      </c>
      <c r="AS35" s="389" t="str">
        <f>IF(入力!AS35="","",IF(入力!AS35&gt;=0,IF(入力!AS35&lt;=4000,"○","最高値エラー"),"最低値エラー"))</f>
        <v/>
      </c>
      <c r="AT35" s="425" t="str">
        <f>IF(入力!AT35="","",IF(入力!AT35&gt;=0,IF(入力!AT35&lt;=100,"○","最高値エラー"),"最低値エラー"))</f>
        <v/>
      </c>
      <c r="AU35" s="324" t="str">
        <f>IF(入力!AU35="","",IF(入力!AU35&gt;=0,IF(入力!AU35&lt;=150,"○","最高値エラー"),"最低値エラー"))</f>
        <v/>
      </c>
      <c r="AV35" s="332" t="str">
        <f>IF(入力!AV35="","",IF(入力!AV35&gt;=0,IF(入力!AV35&lt;=150,"○","最高値エラー"),"最低値エラー"))</f>
        <v/>
      </c>
      <c r="AW35" s="324" t="str">
        <f>IF(入力!AW35="","",IF(入力!AW35&gt;=0,IF(入力!AW35&lt;=150,"○","最高値エラー"),"最低値エラー"))</f>
        <v/>
      </c>
      <c r="AX35" s="396" t="str">
        <f>IF(入力!AX35="","",IF(入力!AX35&gt;=0,IF(入力!AX35&lt;=150,"○","最高値エラー"),"最低値エラー"))</f>
        <v/>
      </c>
    </row>
    <row r="36" spans="1:50">
      <c r="A36" s="84">
        <f>IF(入力!A36="","",入力!A36)</f>
        <v>23</v>
      </c>
      <c r="B36" s="146" t="str">
        <f>IF(入力!B36="","",入力!B36)</f>
        <v/>
      </c>
      <c r="C36" s="146" t="str">
        <f>IF(入力!C36="","",入力!C36)</f>
        <v/>
      </c>
      <c r="D36" s="91" t="str">
        <f>IF(入力!D36="","",入力!D36)</f>
        <v/>
      </c>
      <c r="E36" s="507" t="str">
        <f>IF(入力!E36="", IF(D36="","",DATEDIF(D36,入力!$C$3,"Y")),入力!E36)</f>
        <v/>
      </c>
      <c r="F36" s="507" t="str">
        <f>IF(入力!F36="","",入力!F36)</f>
        <v/>
      </c>
      <c r="G36" s="146" t="str">
        <f>IF(入力!G36="","",入力!G36)</f>
        <v/>
      </c>
      <c r="H36" s="146" t="str">
        <f>IF(入力!H36="","",入力!H36)</f>
        <v/>
      </c>
      <c r="I36" s="507" t="str">
        <f>IF(入力!I36="","",入力!I36)</f>
        <v/>
      </c>
      <c r="J36" s="122" t="str">
        <f>IF(入力!J36="","",入力!J36)</f>
        <v/>
      </c>
      <c r="K36" s="406" t="str">
        <f>IF(入力!K36="","",IF(入力!K36&gt;=100,IF(入力!K36&lt;=250,"○","最高値エラー"),"最低値エラー"))</f>
        <v/>
      </c>
      <c r="L36" s="342" t="str">
        <f>IF(入力!L36="","",IF(入力!L36&gt;=20,IF(入力!L36&lt;=200,"○","最高値エラー"),"最低値エラー"))</f>
        <v/>
      </c>
      <c r="M36" s="325" t="str">
        <f>IF(入力!M36="","",IF(入力!M36&gt;=0,IF(入力!M36&lt;=100,"○","最高値エラー"),"最低値エラー"))</f>
        <v/>
      </c>
      <c r="N36" s="325" t="str">
        <f>IF(入力!N36="","",IF(入力!N36&gt;=0,IF(入力!N36&lt;=100,"○","最高値エラー"),"最低値エラー"))</f>
        <v/>
      </c>
      <c r="O36" s="325" t="str">
        <f>IF(入力!O36="", IF(OR(入力!L36="",入力!M36="",入力!N36=""),"", IF(入力!L36&gt;(入力!L36-(入力!L36*(4.57/(1.0868-0.00133*(入力!M36+入力!N36))-4.142)*100)/100), IF((入力!L36-(入力!L36*(4.57/(1.0868-0.00133*(入力!M36+入力!N36))-4.142)*100)/100)&gt;=20,IF((入力!L36-(入力!L36*(4.57/(1.0868-0.00133*(入力!M36+入力!N36))-4.142)*100)/100)&lt;=200,"○","最高値エラー"),"最低値エラー"),"関係性エラー")), IF(入力!O36&gt;=20,IF(入力!O36&lt;=200,IF(入力!L36&gt;入力!O36,"○","関係性エラー"),"最高値エラー"),"最低値エラー"))</f>
        <v/>
      </c>
      <c r="P36" s="325" t="str">
        <f>IF(入力!P36="", IF(入力!K36="","", IF(入力!L36/POWER(入力!K36/100,2)&gt;=10,IF(入力!L36/POWER(入力!K36/100,2)&lt;=50,"○","最高値エラー"),"最低値エラー")), IF(入力!P36&gt;=10,IF(入力!P36&lt;=50,"○","最高値エラー"),"最低値エラー"))</f>
        <v/>
      </c>
      <c r="Q36" s="407" t="str">
        <f>IF(入力!Q36="","", IF(入力!R36="","", IF(入力!Q36&gt;=入力!R36, IF(入力!Q36&gt;=100,IF(入力!Q36&lt;=300,"○","最高値エラー"),"最低値エラー"),"関係性エラー")))</f>
        <v/>
      </c>
      <c r="R36" s="379" t="str">
        <f>IF(入力!R36="","", IF(入力!Q36="","", IF(入力!Q36&gt;=入力!R36, IF(入力!R36&gt;=100,IF(入力!R36&lt;=300,"○","最高値エラー"),"最低値エラー"),"関係性エラー")))</f>
        <v/>
      </c>
      <c r="S36" s="348" t="str">
        <f>IF(入力!S36="","", IF(AND(入力!U36="",入力!V36=""),"", IF(入力!S36&lt; MIN(入力!U36,入力!V36), IF(入力!S36&gt;=2,IF(入力!S36&lt;=10,"○","最低値エラー"),"最高値エラー"),"関係性エラー")))</f>
        <v/>
      </c>
      <c r="T36" s="343" t="str">
        <f>IF(入力!T36="","", IF(AND(入力!U36="",入力!V36=""),"", IF(入力!T36&lt; MIN(入力!U36,入力!V36), IF(入力!T36&gt;=2,IF(入力!T36&lt;=10,"○","最低値エラー"),"最高値エラー"),"関係性エラー")))</f>
        <v/>
      </c>
      <c r="U36" s="344" t="str">
        <f>IF(入力!U36="","", IF(AND(入力!S36="",入力!T36=""),"", IF(入力!U36&gt;MAX(入力!S36,入力!T36), IF(入力!U36&gt;=3,IF(入力!U36&lt;=10,"○","最低値エラー"),"最高値エラー"),"関係性エラー")))</f>
        <v/>
      </c>
      <c r="V36" s="413" t="str">
        <f>IF(入力!V36="","", IF(AND(入力!S36="",入力!T36=""),"", IF(入力!V36&gt;MAX(入力!S36,入力!T36), IF(入力!V36&gt;=3,IF(入力!V36&lt;=10,"○","最低値エラー"),"最高値エラー"),"関係性エラー")))</f>
        <v/>
      </c>
      <c r="W36" s="417" t="str">
        <f>IF(入力!W36="","",IF(入力!W36&gt;=100,IF(入力!W36&lt;=500,"○","最高値エラー"),"最低値エラー"))</f>
        <v/>
      </c>
      <c r="X36" s="418" t="str">
        <f>IF(入力!X36="","",IF(入力!X36&gt;=100,IF(入力!X36&lt;=500,"○","最高値エラー"),"最低値エラー"))</f>
        <v/>
      </c>
      <c r="Y36" s="361" t="str">
        <f>IF(入力!Y36="", IF(入力!W36="",IF(入力!X36="","", IF((入力!X36-入力!Q36)&gt;=10,IF((入力!X36-入力!Q36)&lt;=200,"○","最高値エラー"),"最低値エラー")),IF(入力!X36="", IF((入力!W36-入力!Q36)&gt;=10,IF((入力!W36-入力!Q36)&lt;=200,"○","最高値エラー"),"最低値エラー"),IF(入力!W36&gt;入力!X36, IF((入力!W36-入力!Q36)&gt;=10,IF((入力!W36-入力!Q36)&lt;=200,"○","最高値エラー"),"最低値エラー"), IF((入力!X36-入力!Q36)&gt;=10,IF((入力!X36-入力!Q36)&lt;=200,"○","最高値エラー"),"最低値エラー")))), IF(入力!Y36="","",IF(入力!Y36&gt;=10,IF(入力!Y36&lt;=200,"○","最高値エラー"),"最低値エラー")))</f>
        <v/>
      </c>
      <c r="Z36" s="361" t="str">
        <f>IF(入力!Z36="","", IF(AND(入力!AC36="",入力!AD36="",入力!AD36="",入力!AG36=""),"", IF(入力!Z36&gt; MAX(入力!AC36:'入力'!AD36,入力!AD36:'入力'!AG36), IF(入力!Z36&gt;=100,IF(入力!Z36&lt;=500,"○","最高値エラー"),"最低値エラー"),"関係性エラー")))</f>
        <v/>
      </c>
      <c r="AA36" s="361" t="str">
        <f>IF(入力!AA36="","", IF(AND(入力!AC36="",入力!AD36="",入力!AD36="",入力!AG36=""),"", IF(入力!AA36&gt; MAX(入力!AC36:'入力'!AD36,入力!AD36:'入力'!AG36), IF(入力!AA36&gt;=100,IF(入力!AA36&lt;=500,"○","最高値エラー"),"最低値エラー"),"関係性エラー")))</f>
        <v/>
      </c>
      <c r="AB36" s="361" t="str">
        <f>IF(入力!AB36="", IF(入力!Z36="",IF(入力!AA36="","", IF((入力!AA36-入力!Q36)&gt;=10,IF((入力!AA36-入力!Q36)&lt;=200,"○","最高値エラー"),"最低値エラー")),IF(入力!AA36="", IF((入力!Z36-入力!Q36)&gt;=10,IF((入力!Z36-入力!Q36)&lt;=200,"○","最高値エラー"),"最低値エラー"),IF(入力!Z36&gt;入力!AA36, IF((入力!Z36-入力!Q36)&gt;=10,IF((入力!Z36-入力!Q36)&lt;=200,"○","最高値エラー"),"最低値エラー"), IF((入力!AA36-入力!Q36)&gt;=10,IF((入力!AA36-入力!Q36)&lt;=200,"○","最高値エラー"),"最低値エラー")))), IF(入力!AB36="","",IF(入力!AB36&gt;=10,IF(入力!AB36&lt;=200,"○","最高値エラー"),"最低値エラー")))</f>
        <v/>
      </c>
      <c r="AC36" s="361" t="str">
        <f>IF(入力!AC36="","", IF(AND(入力!Z36="",入力!AA36=""),"", IF(入力!AC36&lt;MIN(入力!Z36:'入力'!AA36), IF(入力!AC36&gt;=100,IF(入力!AC36&lt;=500,"○","最高値エラー"),"最低値エラー"),"関係性エラー")))</f>
        <v/>
      </c>
      <c r="AD36" s="361" t="str">
        <f>IF(入力!AD36="","", IF(AND(入力!Z36="",入力!AA36=""),"", IF(入力!AD36&lt;MIN(入力!Z36:'入力'!AA36), IF(入力!AD36&gt;=100,IF(入力!AD36&lt;=500,"○","最高値エラー"),"最低値エラー"),"関係性エラー")))</f>
        <v/>
      </c>
      <c r="AE36" s="361" t="str">
        <f>IF(入力!AE36="", IF(入力!AC36="",IF(入力!AD36="","", IF((入力!AD36-入力!Q36)&gt;=10,IF((入力!AD36-入力!Q36)&lt;=200,"○","最高値エラー"),"最低値エラー")),IF(入力!AD36="", IF((入力!AC36-入力!Q36)&gt;=10,IF((入力!AC36-入力!Q36)&lt;=200,"○","最高値エラー"),"最低値エラー"),IF(入力!AC36&gt;入力!AD36, IF((入力!AC36-入力!Q36)&gt;=10,IF((入力!AC36-入力!Q36)&lt;=200,"○","最高値エラー"),"最低値エラー"), IF((入力!AD36-入力!Q36)&gt;=10,IF((入力!AD36-入力!Q36)&lt;=200,"○","最高値エラー"),"最低値エラー")))), IF(入力!AE36="","",IF(入力!AE36&gt;=10,IF(入力!AE36&lt;=200,"○","最高値エラー"),"最低値エラー")))</f>
        <v/>
      </c>
      <c r="AF36" s="361" t="str">
        <f>IF(入力!AF36="","", IF(AND(入力!Z36="",入力!AA36=""),"", IF(入力!AF36&lt;MIN(入力!Z36:'入力'!AA36), IF(入力!AF36&gt;=100,IF(入力!AF36&lt;=500,"○","最高値エラー"),"最低値エラー"),"関係性エラー")))</f>
        <v/>
      </c>
      <c r="AG36" s="361" t="str">
        <f>IF(入力!AG36="","", IF(AND(入力!Z36="",入力!AA36=""),"", IF(入力!AG36&lt;MIN(入力!Z36:'入力'!AA36), IF(入力!AG36&gt;=100,IF(入力!AG36&lt;=500,"○","最高値エラー"),"最低値エラー"),"関係性エラー")))</f>
        <v/>
      </c>
      <c r="AH36" s="361" t="str">
        <f>IF(入力!AH36="", IF(入力!AF36="",IF(入力!AG36="","", IF((入力!AG36-入力!Q36)&gt;=10,IF((入力!AG36-入力!Q36)&lt;=200,"○","最高値エラー"),"最低値エラー")),IF(入力!AG36="", IF((入力!AF36-入力!Q36)&gt;=10,IF((入力!AF36-入力!Q36)&lt;=200,"○","最高値エラー"),"最低値エラー"),IF(入力!AF36&gt;入力!AG36, IF((入力!AF36-入力!Q36)&gt;=10,IF((入力!AF36-入力!Q36)&lt;=200,"○","最高値エラー"),"最低値エラー"), IF((入力!AG36-入力!Q36)&gt;=10,IF((入力!AG36-入力!Q36)&lt;=200,"○","最高値エラー"),"最低値エラー")))), IF(入力!AH36="","",IF(入力!AH36&gt;=10,IF(入力!AH36&lt;=200,"○","最高値エラー"),"最低値エラー")))</f>
        <v/>
      </c>
      <c r="AI36" s="342" t="str">
        <f>IF(入力!AI36="","",IF(入力!AI36&gt;=3,IF(入力!AI36&lt;=20,"○","最高値エラー"),"最低値エラー"))</f>
        <v/>
      </c>
      <c r="AJ36" s="354" t="str">
        <f>IF(入力!AJ36="","",IF(入力!AJ36&gt;=3,IF(入力!AJ36&lt;=20,"○","最高値エラー"),"最低値エラー"))</f>
        <v/>
      </c>
      <c r="AK36" s="340" t="str">
        <f>IF(入力!AK36="","",IF(入力!AK36&gt;=3,IF(入力!AK36&lt;=50,"○","最高値エラー"),"最低値エラー"))</f>
        <v/>
      </c>
      <c r="AL36" s="345" t="str">
        <f>IF(入力!AL36="","",IF(入力!AL36&gt;=3,IF(入力!AL36&lt;=50,"○","最高値エラー"),"最低値エラー"))</f>
        <v/>
      </c>
      <c r="AM36" s="324" t="str">
        <f>IF(入力!AL36="","",IF(入力!AL36&gt;=3,IF(入力!AL36&lt;=50,"○","最高値エラー"),"最低値エラー"))</f>
        <v/>
      </c>
      <c r="AN36" s="379" t="str">
        <f>IF(入力!AN36="","",IF(入力!AN36&gt;=-50,IF(入力!AN36&lt;=100,"○","最高値エラー"),"最低値エラー"))</f>
        <v/>
      </c>
      <c r="AO36" s="324" t="str">
        <f>IF(入力!AO36="","",IF(入力!AO36&gt;=50,IF(入力!AO36&lt;=300,"○","最高値エラー"),"最低値エラー"))</f>
        <v/>
      </c>
      <c r="AP36" s="379" t="str">
        <f>IF(入力!AP36="","",IF(入力!AP36&gt;=-50,IF(入力!AP36&lt;=100,"○","最高値エラー"),"最低値エラー"))</f>
        <v/>
      </c>
      <c r="AQ36" s="324" t="str">
        <f>IF(入力!AQ36="","",IF(入力!AQ36&gt;=20,IF(入力!AQ36&lt;=200,"○","最高値エラー"),"最低値エラー"))</f>
        <v/>
      </c>
      <c r="AR36" s="379" t="str">
        <f>IF(入力!AR36="","",IF(入力!AR36&gt;=20,IF(入力!AR36&lt;=200,"○","最高値エラー"),"最低値エラー"))</f>
        <v/>
      </c>
      <c r="AS36" s="389" t="str">
        <f>IF(入力!AS36="","",IF(入力!AS36&gt;=0,IF(入力!AS36&lt;=4000,"○","最高値エラー"),"最低値エラー"))</f>
        <v/>
      </c>
      <c r="AT36" s="425" t="str">
        <f>IF(入力!AT36="","",IF(入力!AT36&gt;=0,IF(入力!AT36&lt;=100,"○","最高値エラー"),"最低値エラー"))</f>
        <v/>
      </c>
      <c r="AU36" s="324" t="str">
        <f>IF(入力!AU36="","",IF(入力!AU36&gt;=0,IF(入力!AU36&lt;=150,"○","最高値エラー"),"最低値エラー"))</f>
        <v/>
      </c>
      <c r="AV36" s="332" t="str">
        <f>IF(入力!AV36="","",IF(入力!AV36&gt;=0,IF(入力!AV36&lt;=150,"○","最高値エラー"),"最低値エラー"))</f>
        <v/>
      </c>
      <c r="AW36" s="324" t="str">
        <f>IF(入力!AW36="","",IF(入力!AW36&gt;=0,IF(入力!AW36&lt;=150,"○","最高値エラー"),"最低値エラー"))</f>
        <v/>
      </c>
      <c r="AX36" s="396" t="str">
        <f>IF(入力!AX36="","",IF(入力!AX36&gt;=0,IF(入力!AX36&lt;=150,"○","最高値エラー"),"最低値エラー"))</f>
        <v/>
      </c>
    </row>
    <row r="37" spans="1:50">
      <c r="A37" s="84">
        <f>IF(入力!A37="","",入力!A37)</f>
        <v>24</v>
      </c>
      <c r="B37" s="146" t="str">
        <f>IF(入力!B37="","",入力!B37)</f>
        <v/>
      </c>
      <c r="C37" s="146" t="str">
        <f>IF(入力!C37="","",入力!C37)</f>
        <v/>
      </c>
      <c r="D37" s="91" t="str">
        <f>IF(入力!D37="","",入力!D37)</f>
        <v/>
      </c>
      <c r="E37" s="507" t="str">
        <f>IF(入力!E37="", IF(D37="","",DATEDIF(D37,入力!$C$3,"Y")),入力!E37)</f>
        <v/>
      </c>
      <c r="F37" s="507" t="str">
        <f>IF(入力!F37="","",入力!F37)</f>
        <v/>
      </c>
      <c r="G37" s="146" t="str">
        <f>IF(入力!G37="","",入力!G37)</f>
        <v/>
      </c>
      <c r="H37" s="146" t="str">
        <f>IF(入力!H37="","",入力!H37)</f>
        <v/>
      </c>
      <c r="I37" s="507" t="str">
        <f>IF(入力!I37="","",入力!I37)</f>
        <v/>
      </c>
      <c r="J37" s="122" t="str">
        <f>IF(入力!J37="","",入力!J37)</f>
        <v/>
      </c>
      <c r="K37" s="406" t="str">
        <f>IF(入力!K37="","",IF(入力!K37&gt;=100,IF(入力!K37&lt;=250,"○","最高値エラー"),"最低値エラー"))</f>
        <v/>
      </c>
      <c r="L37" s="342" t="str">
        <f>IF(入力!L37="","",IF(入力!L37&gt;=20,IF(入力!L37&lt;=200,"○","最高値エラー"),"最低値エラー"))</f>
        <v/>
      </c>
      <c r="M37" s="325" t="str">
        <f>IF(入力!M37="","",IF(入力!M37&gt;=0,IF(入力!M37&lt;=100,"○","最高値エラー"),"最低値エラー"))</f>
        <v/>
      </c>
      <c r="N37" s="325" t="str">
        <f>IF(入力!N37="","",IF(入力!N37&gt;=0,IF(入力!N37&lt;=100,"○","最高値エラー"),"最低値エラー"))</f>
        <v/>
      </c>
      <c r="O37" s="325" t="str">
        <f>IF(入力!O37="", IF(OR(入力!L37="",入力!M37="",入力!N37=""),"", IF(入力!L37&gt;(入力!L37-(入力!L37*(4.57/(1.0868-0.00133*(入力!M37+入力!N37))-4.142)*100)/100), IF((入力!L37-(入力!L37*(4.57/(1.0868-0.00133*(入力!M37+入力!N37))-4.142)*100)/100)&gt;=20,IF((入力!L37-(入力!L37*(4.57/(1.0868-0.00133*(入力!M37+入力!N37))-4.142)*100)/100)&lt;=200,"○","最高値エラー"),"最低値エラー"),"関係性エラー")), IF(入力!O37&gt;=20,IF(入力!O37&lt;=200,IF(入力!L37&gt;入力!O37,"○","関係性エラー"),"最高値エラー"),"最低値エラー"))</f>
        <v/>
      </c>
      <c r="P37" s="325" t="str">
        <f>IF(入力!P37="", IF(入力!K37="","", IF(入力!L37/POWER(入力!K37/100,2)&gt;=10,IF(入力!L37/POWER(入力!K37/100,2)&lt;=50,"○","最高値エラー"),"最低値エラー")), IF(入力!P37&gt;=10,IF(入力!P37&lt;=50,"○","最高値エラー"),"最低値エラー"))</f>
        <v/>
      </c>
      <c r="Q37" s="407" t="str">
        <f>IF(入力!Q37="","", IF(入力!R37="","", IF(入力!Q37&gt;=入力!R37, IF(入力!Q37&gt;=100,IF(入力!Q37&lt;=300,"○","最高値エラー"),"最低値エラー"),"関係性エラー")))</f>
        <v/>
      </c>
      <c r="R37" s="379" t="str">
        <f>IF(入力!R37="","", IF(入力!Q37="","", IF(入力!Q37&gt;=入力!R37, IF(入力!R37&gt;=100,IF(入力!R37&lt;=300,"○","最高値エラー"),"最低値エラー"),"関係性エラー")))</f>
        <v/>
      </c>
      <c r="S37" s="348" t="str">
        <f>IF(入力!S37="","", IF(AND(入力!U37="",入力!V37=""),"", IF(入力!S37&lt; MIN(入力!U37,入力!V37), IF(入力!S37&gt;=2,IF(入力!S37&lt;=10,"○","最低値エラー"),"最高値エラー"),"関係性エラー")))</f>
        <v/>
      </c>
      <c r="T37" s="343" t="str">
        <f>IF(入力!T37="","", IF(AND(入力!U37="",入力!V37=""),"", IF(入力!T37&lt; MIN(入力!U37,入力!V37), IF(入力!T37&gt;=2,IF(入力!T37&lt;=10,"○","最低値エラー"),"最高値エラー"),"関係性エラー")))</f>
        <v/>
      </c>
      <c r="U37" s="344" t="str">
        <f>IF(入力!U37="","", IF(AND(入力!S37="",入力!T37=""),"", IF(入力!U37&gt;MAX(入力!S37,入力!T37), IF(入力!U37&gt;=3,IF(入力!U37&lt;=10,"○","最低値エラー"),"最高値エラー"),"関係性エラー")))</f>
        <v/>
      </c>
      <c r="V37" s="413" t="str">
        <f>IF(入力!V37="","", IF(AND(入力!S37="",入力!T37=""),"", IF(入力!V37&gt;MAX(入力!S37,入力!T37), IF(入力!V37&gt;=3,IF(入力!V37&lt;=10,"○","最低値エラー"),"最高値エラー"),"関係性エラー")))</f>
        <v/>
      </c>
      <c r="W37" s="417" t="str">
        <f>IF(入力!W37="","",IF(入力!W37&gt;=100,IF(入力!W37&lt;=500,"○","最高値エラー"),"最低値エラー"))</f>
        <v/>
      </c>
      <c r="X37" s="418" t="str">
        <f>IF(入力!X37="","",IF(入力!X37&gt;=100,IF(入力!X37&lt;=500,"○","最高値エラー"),"最低値エラー"))</f>
        <v/>
      </c>
      <c r="Y37" s="361" t="str">
        <f>IF(入力!Y37="", IF(入力!W37="",IF(入力!X37="","", IF((入力!X37-入力!Q37)&gt;=10,IF((入力!X37-入力!Q37)&lt;=200,"○","最高値エラー"),"最低値エラー")),IF(入力!X37="", IF((入力!W37-入力!Q37)&gt;=10,IF((入力!W37-入力!Q37)&lt;=200,"○","最高値エラー"),"最低値エラー"),IF(入力!W37&gt;入力!X37, IF((入力!W37-入力!Q37)&gt;=10,IF((入力!W37-入力!Q37)&lt;=200,"○","最高値エラー"),"最低値エラー"), IF((入力!X37-入力!Q37)&gt;=10,IF((入力!X37-入力!Q37)&lt;=200,"○","最高値エラー"),"最低値エラー")))), IF(入力!Y37="","",IF(入力!Y37&gt;=10,IF(入力!Y37&lt;=200,"○","最高値エラー"),"最低値エラー")))</f>
        <v/>
      </c>
      <c r="Z37" s="361" t="str">
        <f>IF(入力!Z37="","", IF(AND(入力!AC37="",入力!AD37="",入力!AD37="",入力!AG37=""),"", IF(入力!Z37&gt; MAX(入力!AC37:'入力'!AD37,入力!AD37:'入力'!AG37), IF(入力!Z37&gt;=100,IF(入力!Z37&lt;=500,"○","最高値エラー"),"最低値エラー"),"関係性エラー")))</f>
        <v/>
      </c>
      <c r="AA37" s="361" t="str">
        <f>IF(入力!AA37="","", IF(AND(入力!AC37="",入力!AD37="",入力!AD37="",入力!AG37=""),"", IF(入力!AA37&gt; MAX(入力!AC37:'入力'!AD37,入力!AD37:'入力'!AG37), IF(入力!AA37&gt;=100,IF(入力!AA37&lt;=500,"○","最高値エラー"),"最低値エラー"),"関係性エラー")))</f>
        <v/>
      </c>
      <c r="AB37" s="361" t="str">
        <f>IF(入力!AB37="", IF(入力!Z37="",IF(入力!AA37="","", IF((入力!AA37-入力!Q37)&gt;=10,IF((入力!AA37-入力!Q37)&lt;=200,"○","最高値エラー"),"最低値エラー")),IF(入力!AA37="", IF((入力!Z37-入力!Q37)&gt;=10,IF((入力!Z37-入力!Q37)&lt;=200,"○","最高値エラー"),"最低値エラー"),IF(入力!Z37&gt;入力!AA37, IF((入力!Z37-入力!Q37)&gt;=10,IF((入力!Z37-入力!Q37)&lt;=200,"○","最高値エラー"),"最低値エラー"), IF((入力!AA37-入力!Q37)&gt;=10,IF((入力!AA37-入力!Q37)&lt;=200,"○","最高値エラー"),"最低値エラー")))), IF(入力!AB37="","",IF(入力!AB37&gt;=10,IF(入力!AB37&lt;=200,"○","最高値エラー"),"最低値エラー")))</f>
        <v/>
      </c>
      <c r="AC37" s="361" t="str">
        <f>IF(入力!AC37="","", IF(AND(入力!Z37="",入力!AA37=""),"", IF(入力!AC37&lt;MIN(入力!Z37:'入力'!AA37), IF(入力!AC37&gt;=100,IF(入力!AC37&lt;=500,"○","最高値エラー"),"最低値エラー"),"関係性エラー")))</f>
        <v/>
      </c>
      <c r="AD37" s="361" t="str">
        <f>IF(入力!AD37="","", IF(AND(入力!Z37="",入力!AA37=""),"", IF(入力!AD37&lt;MIN(入力!Z37:'入力'!AA37), IF(入力!AD37&gt;=100,IF(入力!AD37&lt;=500,"○","最高値エラー"),"最低値エラー"),"関係性エラー")))</f>
        <v/>
      </c>
      <c r="AE37" s="361" t="str">
        <f>IF(入力!AE37="", IF(入力!AC37="",IF(入力!AD37="","", IF((入力!AD37-入力!Q37)&gt;=10,IF((入力!AD37-入力!Q37)&lt;=200,"○","最高値エラー"),"最低値エラー")),IF(入力!AD37="", IF((入力!AC37-入力!Q37)&gt;=10,IF((入力!AC37-入力!Q37)&lt;=200,"○","最高値エラー"),"最低値エラー"),IF(入力!AC37&gt;入力!AD37, IF((入力!AC37-入力!Q37)&gt;=10,IF((入力!AC37-入力!Q37)&lt;=200,"○","最高値エラー"),"最低値エラー"), IF((入力!AD37-入力!Q37)&gt;=10,IF((入力!AD37-入力!Q37)&lt;=200,"○","最高値エラー"),"最低値エラー")))), IF(入力!AE37="","",IF(入力!AE37&gt;=10,IF(入力!AE37&lt;=200,"○","最高値エラー"),"最低値エラー")))</f>
        <v/>
      </c>
      <c r="AF37" s="361" t="str">
        <f>IF(入力!AF37="","", IF(AND(入力!Z37="",入力!AA37=""),"", IF(入力!AF37&lt;MIN(入力!Z37:'入力'!AA37), IF(入力!AF37&gt;=100,IF(入力!AF37&lt;=500,"○","最高値エラー"),"最低値エラー"),"関係性エラー")))</f>
        <v/>
      </c>
      <c r="AG37" s="361" t="str">
        <f>IF(入力!AG37="","", IF(AND(入力!Z37="",入力!AA37=""),"", IF(入力!AG37&lt;MIN(入力!Z37:'入力'!AA37), IF(入力!AG37&gt;=100,IF(入力!AG37&lt;=500,"○","最高値エラー"),"最低値エラー"),"関係性エラー")))</f>
        <v/>
      </c>
      <c r="AH37" s="361" t="str">
        <f>IF(入力!AH37="", IF(入力!AF37="",IF(入力!AG37="","", IF((入力!AG37-入力!Q37)&gt;=10,IF((入力!AG37-入力!Q37)&lt;=200,"○","最高値エラー"),"最低値エラー")),IF(入力!AG37="", IF((入力!AF37-入力!Q37)&gt;=10,IF((入力!AF37-入力!Q37)&lt;=200,"○","最高値エラー"),"最低値エラー"),IF(入力!AF37&gt;入力!AG37, IF((入力!AF37-入力!Q37)&gt;=10,IF((入力!AF37-入力!Q37)&lt;=200,"○","最高値エラー"),"最低値エラー"), IF((入力!AG37-入力!Q37)&gt;=10,IF((入力!AG37-入力!Q37)&lt;=200,"○","最高値エラー"),"最低値エラー")))), IF(入力!AH37="","",IF(入力!AH37&gt;=10,IF(入力!AH37&lt;=200,"○","最高値エラー"),"最低値エラー")))</f>
        <v/>
      </c>
      <c r="AI37" s="342" t="str">
        <f>IF(入力!AI37="","",IF(入力!AI37&gt;=3,IF(入力!AI37&lt;=20,"○","最高値エラー"),"最低値エラー"))</f>
        <v/>
      </c>
      <c r="AJ37" s="354" t="str">
        <f>IF(入力!AJ37="","",IF(入力!AJ37&gt;=3,IF(入力!AJ37&lt;=20,"○","最高値エラー"),"最低値エラー"))</f>
        <v/>
      </c>
      <c r="AK37" s="340" t="str">
        <f>IF(入力!AK37="","",IF(入力!AK37&gt;=3,IF(入力!AK37&lt;=50,"○","最高値エラー"),"最低値エラー"))</f>
        <v/>
      </c>
      <c r="AL37" s="345" t="str">
        <f>IF(入力!AL37="","",IF(入力!AL37&gt;=3,IF(入力!AL37&lt;=50,"○","最高値エラー"),"最低値エラー"))</f>
        <v/>
      </c>
      <c r="AM37" s="324" t="str">
        <f>IF(入力!AL37="","",IF(入力!AL37&gt;=3,IF(入力!AL37&lt;=50,"○","最高値エラー"),"最低値エラー"))</f>
        <v/>
      </c>
      <c r="AN37" s="379" t="str">
        <f>IF(入力!AN37="","",IF(入力!AN37&gt;=-50,IF(入力!AN37&lt;=100,"○","最高値エラー"),"最低値エラー"))</f>
        <v/>
      </c>
      <c r="AO37" s="324" t="str">
        <f>IF(入力!AO37="","",IF(入力!AO37&gt;=50,IF(入力!AO37&lt;=300,"○","最高値エラー"),"最低値エラー"))</f>
        <v/>
      </c>
      <c r="AP37" s="379" t="str">
        <f>IF(入力!AP37="","",IF(入力!AP37&gt;=-50,IF(入力!AP37&lt;=100,"○","最高値エラー"),"最低値エラー"))</f>
        <v/>
      </c>
      <c r="AQ37" s="324" t="str">
        <f>IF(入力!AQ37="","",IF(入力!AQ37&gt;=20,IF(入力!AQ37&lt;=200,"○","最高値エラー"),"最低値エラー"))</f>
        <v/>
      </c>
      <c r="AR37" s="379" t="str">
        <f>IF(入力!AR37="","",IF(入力!AR37&gt;=20,IF(入力!AR37&lt;=200,"○","最高値エラー"),"最低値エラー"))</f>
        <v/>
      </c>
      <c r="AS37" s="389" t="str">
        <f>IF(入力!AS37="","",IF(入力!AS37&gt;=0,IF(入力!AS37&lt;=4000,"○","最高値エラー"),"最低値エラー"))</f>
        <v/>
      </c>
      <c r="AT37" s="425" t="str">
        <f>IF(入力!AT37="","",IF(入力!AT37&gt;=0,IF(入力!AT37&lt;=100,"○","最高値エラー"),"最低値エラー"))</f>
        <v/>
      </c>
      <c r="AU37" s="324" t="str">
        <f>IF(入力!AU37="","",IF(入力!AU37&gt;=0,IF(入力!AU37&lt;=150,"○","最高値エラー"),"最低値エラー"))</f>
        <v/>
      </c>
      <c r="AV37" s="332" t="str">
        <f>IF(入力!AV37="","",IF(入力!AV37&gt;=0,IF(入力!AV37&lt;=150,"○","最高値エラー"),"最低値エラー"))</f>
        <v/>
      </c>
      <c r="AW37" s="324" t="str">
        <f>IF(入力!AW37="","",IF(入力!AW37&gt;=0,IF(入力!AW37&lt;=150,"○","最高値エラー"),"最低値エラー"))</f>
        <v/>
      </c>
      <c r="AX37" s="396" t="str">
        <f>IF(入力!AX37="","",IF(入力!AX37&gt;=0,IF(入力!AX37&lt;=150,"○","最高値エラー"),"最低値エラー"))</f>
        <v/>
      </c>
    </row>
    <row r="38" spans="1:50">
      <c r="A38" s="84">
        <f>IF(入力!A38="","",入力!A38)</f>
        <v>25</v>
      </c>
      <c r="B38" s="146" t="str">
        <f>IF(入力!B38="","",入力!B38)</f>
        <v/>
      </c>
      <c r="C38" s="146" t="str">
        <f>IF(入力!C38="","",入力!C38)</f>
        <v/>
      </c>
      <c r="D38" s="91" t="str">
        <f>IF(入力!D38="","",入力!D38)</f>
        <v/>
      </c>
      <c r="E38" s="507" t="str">
        <f>IF(入力!E38="", IF(D38="","",DATEDIF(D38,入力!$C$3,"Y")),入力!E38)</f>
        <v/>
      </c>
      <c r="F38" s="507" t="str">
        <f>IF(入力!F38="","",入力!F38)</f>
        <v/>
      </c>
      <c r="G38" s="146" t="str">
        <f>IF(入力!G38="","",入力!G38)</f>
        <v/>
      </c>
      <c r="H38" s="146" t="str">
        <f>IF(入力!H38="","",入力!H38)</f>
        <v/>
      </c>
      <c r="I38" s="507" t="str">
        <f>IF(入力!I38="","",入力!I38)</f>
        <v/>
      </c>
      <c r="J38" s="122" t="str">
        <f>IF(入力!J38="","",入力!J38)</f>
        <v/>
      </c>
      <c r="K38" s="406" t="str">
        <f>IF(入力!K38="","",IF(入力!K38&gt;=100,IF(入力!K38&lt;=250,"○","最高値エラー"),"最低値エラー"))</f>
        <v/>
      </c>
      <c r="L38" s="342" t="str">
        <f>IF(入力!L38="","",IF(入力!L38&gt;=20,IF(入力!L38&lt;=200,"○","最高値エラー"),"最低値エラー"))</f>
        <v/>
      </c>
      <c r="M38" s="325" t="str">
        <f>IF(入力!M38="","",IF(入力!M38&gt;=0,IF(入力!M38&lt;=100,"○","最高値エラー"),"最低値エラー"))</f>
        <v/>
      </c>
      <c r="N38" s="325" t="str">
        <f>IF(入力!N38="","",IF(入力!N38&gt;=0,IF(入力!N38&lt;=100,"○","最高値エラー"),"最低値エラー"))</f>
        <v/>
      </c>
      <c r="O38" s="325" t="str">
        <f>IF(入力!O38="", IF(OR(入力!L38="",入力!M38="",入力!N38=""),"", IF(入力!L38&gt;(入力!L38-(入力!L38*(4.57/(1.0868-0.00133*(入力!M38+入力!N38))-4.142)*100)/100), IF((入力!L38-(入力!L38*(4.57/(1.0868-0.00133*(入力!M38+入力!N38))-4.142)*100)/100)&gt;=20,IF((入力!L38-(入力!L38*(4.57/(1.0868-0.00133*(入力!M38+入力!N38))-4.142)*100)/100)&lt;=200,"○","最高値エラー"),"最低値エラー"),"関係性エラー")), IF(入力!O38&gt;=20,IF(入力!O38&lt;=200,IF(入力!L38&gt;入力!O38,"○","関係性エラー"),"最高値エラー"),"最低値エラー"))</f>
        <v/>
      </c>
      <c r="P38" s="325" t="str">
        <f>IF(入力!P38="", IF(入力!K38="","", IF(入力!L38/POWER(入力!K38/100,2)&gt;=10,IF(入力!L38/POWER(入力!K38/100,2)&lt;=50,"○","最高値エラー"),"最低値エラー")), IF(入力!P38&gt;=10,IF(入力!P38&lt;=50,"○","最高値エラー"),"最低値エラー"))</f>
        <v/>
      </c>
      <c r="Q38" s="407" t="str">
        <f>IF(入力!Q38="","", IF(入力!R38="","", IF(入力!Q38&gt;=入力!R38, IF(入力!Q38&gt;=100,IF(入力!Q38&lt;=300,"○","最高値エラー"),"最低値エラー"),"関係性エラー")))</f>
        <v/>
      </c>
      <c r="R38" s="379" t="str">
        <f>IF(入力!R38="","", IF(入力!Q38="","", IF(入力!Q38&gt;=入力!R38, IF(入力!R38&gt;=100,IF(入力!R38&lt;=300,"○","最高値エラー"),"最低値エラー"),"関係性エラー")))</f>
        <v/>
      </c>
      <c r="S38" s="348" t="str">
        <f>IF(入力!S38="","", IF(AND(入力!U38="",入力!V38=""),"", IF(入力!S38&lt; MIN(入力!U38,入力!V38), IF(入力!S38&gt;=2,IF(入力!S38&lt;=10,"○","最低値エラー"),"最高値エラー"),"関係性エラー")))</f>
        <v/>
      </c>
      <c r="T38" s="343" t="str">
        <f>IF(入力!T38="","", IF(AND(入力!U38="",入力!V38=""),"", IF(入力!T38&lt; MIN(入力!U38,入力!V38), IF(入力!T38&gt;=2,IF(入力!T38&lt;=10,"○","最低値エラー"),"最高値エラー"),"関係性エラー")))</f>
        <v/>
      </c>
      <c r="U38" s="344" t="str">
        <f>IF(入力!U38="","", IF(AND(入力!S38="",入力!T38=""),"", IF(入力!U38&gt;MAX(入力!S38,入力!T38), IF(入力!U38&gt;=3,IF(入力!U38&lt;=10,"○","最低値エラー"),"最高値エラー"),"関係性エラー")))</f>
        <v/>
      </c>
      <c r="V38" s="413" t="str">
        <f>IF(入力!V38="","", IF(AND(入力!S38="",入力!T38=""),"", IF(入力!V38&gt;MAX(入力!S38,入力!T38), IF(入力!V38&gt;=3,IF(入力!V38&lt;=10,"○","最低値エラー"),"最高値エラー"),"関係性エラー")))</f>
        <v/>
      </c>
      <c r="W38" s="417" t="str">
        <f>IF(入力!W38="","",IF(入力!W38&gt;=100,IF(入力!W38&lt;=500,"○","最高値エラー"),"最低値エラー"))</f>
        <v/>
      </c>
      <c r="X38" s="418" t="str">
        <f>IF(入力!X38="","",IF(入力!X38&gt;=100,IF(入力!X38&lt;=500,"○","最高値エラー"),"最低値エラー"))</f>
        <v/>
      </c>
      <c r="Y38" s="361" t="str">
        <f>IF(入力!Y38="", IF(入力!W38="",IF(入力!X38="","", IF((入力!X38-入力!Q38)&gt;=10,IF((入力!X38-入力!Q38)&lt;=200,"○","最高値エラー"),"最低値エラー")),IF(入力!X38="", IF((入力!W38-入力!Q38)&gt;=10,IF((入力!W38-入力!Q38)&lt;=200,"○","最高値エラー"),"最低値エラー"),IF(入力!W38&gt;入力!X38, IF((入力!W38-入力!Q38)&gt;=10,IF((入力!W38-入力!Q38)&lt;=200,"○","最高値エラー"),"最低値エラー"), IF((入力!X38-入力!Q38)&gt;=10,IF((入力!X38-入力!Q38)&lt;=200,"○","最高値エラー"),"最低値エラー")))), IF(入力!Y38="","",IF(入力!Y38&gt;=10,IF(入力!Y38&lt;=200,"○","最高値エラー"),"最低値エラー")))</f>
        <v/>
      </c>
      <c r="Z38" s="361" t="str">
        <f>IF(入力!Z38="","", IF(AND(入力!AC38="",入力!AD38="",入力!AD38="",入力!AG38=""),"", IF(入力!Z38&gt; MAX(入力!AC38:'入力'!AD38,入力!AD38:'入力'!AG38), IF(入力!Z38&gt;=100,IF(入力!Z38&lt;=500,"○","最高値エラー"),"最低値エラー"),"関係性エラー")))</f>
        <v/>
      </c>
      <c r="AA38" s="361" t="str">
        <f>IF(入力!AA38="","", IF(AND(入力!AC38="",入力!AD38="",入力!AD38="",入力!AG38=""),"", IF(入力!AA38&gt; MAX(入力!AC38:'入力'!AD38,入力!AD38:'入力'!AG38), IF(入力!AA38&gt;=100,IF(入力!AA38&lt;=500,"○","最高値エラー"),"最低値エラー"),"関係性エラー")))</f>
        <v/>
      </c>
      <c r="AB38" s="361" t="str">
        <f>IF(入力!AB38="", IF(入力!Z38="",IF(入力!AA38="","", IF((入力!AA38-入力!Q38)&gt;=10,IF((入力!AA38-入力!Q38)&lt;=200,"○","最高値エラー"),"最低値エラー")),IF(入力!AA38="", IF((入力!Z38-入力!Q38)&gt;=10,IF((入力!Z38-入力!Q38)&lt;=200,"○","最高値エラー"),"最低値エラー"),IF(入力!Z38&gt;入力!AA38, IF((入力!Z38-入力!Q38)&gt;=10,IF((入力!Z38-入力!Q38)&lt;=200,"○","最高値エラー"),"最低値エラー"), IF((入力!AA38-入力!Q38)&gt;=10,IF((入力!AA38-入力!Q38)&lt;=200,"○","最高値エラー"),"最低値エラー")))), IF(入力!AB38="","",IF(入力!AB38&gt;=10,IF(入力!AB38&lt;=200,"○","最高値エラー"),"最低値エラー")))</f>
        <v/>
      </c>
      <c r="AC38" s="361" t="str">
        <f>IF(入力!AC38="","", IF(AND(入力!Z38="",入力!AA38=""),"", IF(入力!AC38&lt;MIN(入力!Z38:'入力'!AA38), IF(入力!AC38&gt;=100,IF(入力!AC38&lt;=500,"○","最高値エラー"),"最低値エラー"),"関係性エラー")))</f>
        <v/>
      </c>
      <c r="AD38" s="361" t="str">
        <f>IF(入力!AD38="","", IF(AND(入力!Z38="",入力!AA38=""),"", IF(入力!AD38&lt;MIN(入力!Z38:'入力'!AA38), IF(入力!AD38&gt;=100,IF(入力!AD38&lt;=500,"○","最高値エラー"),"最低値エラー"),"関係性エラー")))</f>
        <v/>
      </c>
      <c r="AE38" s="361" t="str">
        <f>IF(入力!AE38="", IF(入力!AC38="",IF(入力!AD38="","", IF((入力!AD38-入力!Q38)&gt;=10,IF((入力!AD38-入力!Q38)&lt;=200,"○","最高値エラー"),"最低値エラー")),IF(入力!AD38="", IF((入力!AC38-入力!Q38)&gt;=10,IF((入力!AC38-入力!Q38)&lt;=200,"○","最高値エラー"),"最低値エラー"),IF(入力!AC38&gt;入力!AD38, IF((入力!AC38-入力!Q38)&gt;=10,IF((入力!AC38-入力!Q38)&lt;=200,"○","最高値エラー"),"最低値エラー"), IF((入力!AD38-入力!Q38)&gt;=10,IF((入力!AD38-入力!Q38)&lt;=200,"○","最高値エラー"),"最低値エラー")))), IF(入力!AE38="","",IF(入力!AE38&gt;=10,IF(入力!AE38&lt;=200,"○","最高値エラー"),"最低値エラー")))</f>
        <v/>
      </c>
      <c r="AF38" s="361" t="str">
        <f>IF(入力!AF38="","", IF(AND(入力!Z38="",入力!AA38=""),"", IF(入力!AF38&lt;MIN(入力!Z38:'入力'!AA38), IF(入力!AF38&gt;=100,IF(入力!AF38&lt;=500,"○","最高値エラー"),"最低値エラー"),"関係性エラー")))</f>
        <v/>
      </c>
      <c r="AG38" s="361" t="str">
        <f>IF(入力!AG38="","", IF(AND(入力!Z38="",入力!AA38=""),"", IF(入力!AG38&lt;MIN(入力!Z38:'入力'!AA38), IF(入力!AG38&gt;=100,IF(入力!AG38&lt;=500,"○","最高値エラー"),"最低値エラー"),"関係性エラー")))</f>
        <v/>
      </c>
      <c r="AH38" s="361" t="str">
        <f>IF(入力!AH38="", IF(入力!AF38="",IF(入力!AG38="","", IF((入力!AG38-入力!Q38)&gt;=10,IF((入力!AG38-入力!Q38)&lt;=200,"○","最高値エラー"),"最低値エラー")),IF(入力!AG38="", IF((入力!AF38-入力!Q38)&gt;=10,IF((入力!AF38-入力!Q38)&lt;=200,"○","最高値エラー"),"最低値エラー"),IF(入力!AF38&gt;入力!AG38, IF((入力!AF38-入力!Q38)&gt;=10,IF((入力!AF38-入力!Q38)&lt;=200,"○","最高値エラー"),"最低値エラー"), IF((入力!AG38-入力!Q38)&gt;=10,IF((入力!AG38-入力!Q38)&lt;=200,"○","最高値エラー"),"最低値エラー")))), IF(入力!AH38="","",IF(入力!AH38&gt;=10,IF(入力!AH38&lt;=200,"○","最高値エラー"),"最低値エラー")))</f>
        <v/>
      </c>
      <c r="AI38" s="342" t="str">
        <f>IF(入力!AI38="","",IF(入力!AI38&gt;=3,IF(入力!AI38&lt;=20,"○","最高値エラー"),"最低値エラー"))</f>
        <v/>
      </c>
      <c r="AJ38" s="354" t="str">
        <f>IF(入力!AJ38="","",IF(入力!AJ38&gt;=3,IF(入力!AJ38&lt;=20,"○","最高値エラー"),"最低値エラー"))</f>
        <v/>
      </c>
      <c r="AK38" s="340" t="str">
        <f>IF(入力!AK38="","",IF(入力!AK38&gt;=3,IF(入力!AK38&lt;=50,"○","最高値エラー"),"最低値エラー"))</f>
        <v/>
      </c>
      <c r="AL38" s="345" t="str">
        <f>IF(入力!AL38="","",IF(入力!AL38&gt;=3,IF(入力!AL38&lt;=50,"○","最高値エラー"),"最低値エラー"))</f>
        <v/>
      </c>
      <c r="AM38" s="324" t="str">
        <f>IF(入力!AL38="","",IF(入力!AL38&gt;=3,IF(入力!AL38&lt;=50,"○","最高値エラー"),"最低値エラー"))</f>
        <v/>
      </c>
      <c r="AN38" s="379" t="str">
        <f>IF(入力!AN38="","",IF(入力!AN38&gt;=-50,IF(入力!AN38&lt;=100,"○","最高値エラー"),"最低値エラー"))</f>
        <v/>
      </c>
      <c r="AO38" s="324" t="str">
        <f>IF(入力!AO38="","",IF(入力!AO38&gt;=50,IF(入力!AO38&lt;=300,"○","最高値エラー"),"最低値エラー"))</f>
        <v/>
      </c>
      <c r="AP38" s="379" t="str">
        <f>IF(入力!AP38="","",IF(入力!AP38&gt;=-50,IF(入力!AP38&lt;=100,"○","最高値エラー"),"最低値エラー"))</f>
        <v/>
      </c>
      <c r="AQ38" s="324" t="str">
        <f>IF(入力!AQ38="","",IF(入力!AQ38&gt;=20,IF(入力!AQ38&lt;=200,"○","最高値エラー"),"最低値エラー"))</f>
        <v/>
      </c>
      <c r="AR38" s="379" t="str">
        <f>IF(入力!AR38="","",IF(入力!AR38&gt;=20,IF(入力!AR38&lt;=200,"○","最高値エラー"),"最低値エラー"))</f>
        <v/>
      </c>
      <c r="AS38" s="389" t="str">
        <f>IF(入力!AS38="","",IF(入力!AS38&gt;=0,IF(入力!AS38&lt;=4000,"○","最高値エラー"),"最低値エラー"))</f>
        <v/>
      </c>
      <c r="AT38" s="425" t="str">
        <f>IF(入力!AT38="","",IF(入力!AT38&gt;=0,IF(入力!AT38&lt;=100,"○","最高値エラー"),"最低値エラー"))</f>
        <v/>
      </c>
      <c r="AU38" s="324" t="str">
        <f>IF(入力!AU38="","",IF(入力!AU38&gt;=0,IF(入力!AU38&lt;=150,"○","最高値エラー"),"最低値エラー"))</f>
        <v/>
      </c>
      <c r="AV38" s="332" t="str">
        <f>IF(入力!AV38="","",IF(入力!AV38&gt;=0,IF(入力!AV38&lt;=150,"○","最高値エラー"),"最低値エラー"))</f>
        <v/>
      </c>
      <c r="AW38" s="324" t="str">
        <f>IF(入力!AW38="","",IF(入力!AW38&gt;=0,IF(入力!AW38&lt;=150,"○","最高値エラー"),"最低値エラー"))</f>
        <v/>
      </c>
      <c r="AX38" s="396" t="str">
        <f>IF(入力!AX38="","",IF(入力!AX38&gt;=0,IF(入力!AX38&lt;=150,"○","最高値エラー"),"最低値エラー"))</f>
        <v/>
      </c>
    </row>
    <row r="39" spans="1:50">
      <c r="A39" s="84">
        <f>IF(入力!A39="","",入力!A39)</f>
        <v>26</v>
      </c>
      <c r="B39" s="146" t="str">
        <f>IF(入力!B39="","",入力!B39)</f>
        <v/>
      </c>
      <c r="C39" s="146" t="str">
        <f>IF(入力!C39="","",入力!C39)</f>
        <v/>
      </c>
      <c r="D39" s="91" t="str">
        <f>IF(入力!D39="","",入力!D39)</f>
        <v/>
      </c>
      <c r="E39" s="507" t="str">
        <f>IF(入力!E39="", IF(D39="","",DATEDIF(D39,入力!$C$3,"Y")),入力!E39)</f>
        <v/>
      </c>
      <c r="F39" s="507" t="str">
        <f>IF(入力!F39="","",入力!F39)</f>
        <v/>
      </c>
      <c r="G39" s="146" t="str">
        <f>IF(入力!G39="","",入力!G39)</f>
        <v/>
      </c>
      <c r="H39" s="146" t="str">
        <f>IF(入力!H39="","",入力!H39)</f>
        <v/>
      </c>
      <c r="I39" s="507" t="str">
        <f>IF(入力!I39="","",入力!I39)</f>
        <v/>
      </c>
      <c r="J39" s="122" t="str">
        <f>IF(入力!J39="","",入力!J39)</f>
        <v/>
      </c>
      <c r="K39" s="406" t="str">
        <f>IF(入力!K39="","",IF(入力!K39&gt;=100,IF(入力!K39&lt;=250,"○","最高値エラー"),"最低値エラー"))</f>
        <v/>
      </c>
      <c r="L39" s="342" t="str">
        <f>IF(入力!L39="","",IF(入力!L39&gt;=20,IF(入力!L39&lt;=200,"○","最高値エラー"),"最低値エラー"))</f>
        <v/>
      </c>
      <c r="M39" s="325" t="str">
        <f>IF(入力!M39="","",IF(入力!M39&gt;=0,IF(入力!M39&lt;=100,"○","最高値エラー"),"最低値エラー"))</f>
        <v/>
      </c>
      <c r="N39" s="325" t="str">
        <f>IF(入力!N39="","",IF(入力!N39&gt;=0,IF(入力!N39&lt;=100,"○","最高値エラー"),"最低値エラー"))</f>
        <v/>
      </c>
      <c r="O39" s="325" t="str">
        <f>IF(入力!O39="", IF(OR(入力!L39="",入力!M39="",入力!N39=""),"", IF(入力!L39&gt;(入力!L39-(入力!L39*(4.57/(1.0868-0.00133*(入力!M39+入力!N39))-4.142)*100)/100), IF((入力!L39-(入力!L39*(4.57/(1.0868-0.00133*(入力!M39+入力!N39))-4.142)*100)/100)&gt;=20,IF((入力!L39-(入力!L39*(4.57/(1.0868-0.00133*(入力!M39+入力!N39))-4.142)*100)/100)&lt;=200,"○","最高値エラー"),"最低値エラー"),"関係性エラー")), IF(入力!O39&gt;=20,IF(入力!O39&lt;=200,IF(入力!L39&gt;入力!O39,"○","関係性エラー"),"最高値エラー"),"最低値エラー"))</f>
        <v/>
      </c>
      <c r="P39" s="325" t="str">
        <f>IF(入力!P39="", IF(入力!K39="","", IF(入力!L39/POWER(入力!K39/100,2)&gt;=10,IF(入力!L39/POWER(入力!K39/100,2)&lt;=50,"○","最高値エラー"),"最低値エラー")), IF(入力!P39&gt;=10,IF(入力!P39&lt;=50,"○","最高値エラー"),"最低値エラー"))</f>
        <v/>
      </c>
      <c r="Q39" s="407" t="str">
        <f>IF(入力!Q39="","", IF(入力!R39="","", IF(入力!Q39&gt;=入力!R39, IF(入力!Q39&gt;=100,IF(入力!Q39&lt;=300,"○","最高値エラー"),"最低値エラー"),"関係性エラー")))</f>
        <v/>
      </c>
      <c r="R39" s="379" t="str">
        <f>IF(入力!R39="","", IF(入力!Q39="","", IF(入力!Q39&gt;=入力!R39, IF(入力!R39&gt;=100,IF(入力!R39&lt;=300,"○","最高値エラー"),"最低値エラー"),"関係性エラー")))</f>
        <v/>
      </c>
      <c r="S39" s="348" t="str">
        <f>IF(入力!S39="","", IF(AND(入力!U39="",入力!V39=""),"", IF(入力!S39&lt; MIN(入力!U39,入力!V39), IF(入力!S39&gt;=2,IF(入力!S39&lt;=10,"○","最低値エラー"),"最高値エラー"),"関係性エラー")))</f>
        <v/>
      </c>
      <c r="T39" s="343" t="str">
        <f>IF(入力!T39="","", IF(AND(入力!U39="",入力!V39=""),"", IF(入力!T39&lt; MIN(入力!U39,入力!V39), IF(入力!T39&gt;=2,IF(入力!T39&lt;=10,"○","最低値エラー"),"最高値エラー"),"関係性エラー")))</f>
        <v/>
      </c>
      <c r="U39" s="344" t="str">
        <f>IF(入力!U39="","", IF(AND(入力!S39="",入力!T39=""),"", IF(入力!U39&gt;MAX(入力!S39,入力!T39), IF(入力!U39&gt;=3,IF(入力!U39&lt;=10,"○","最低値エラー"),"最高値エラー"),"関係性エラー")))</f>
        <v/>
      </c>
      <c r="V39" s="413" t="str">
        <f>IF(入力!V39="","", IF(AND(入力!S39="",入力!T39=""),"", IF(入力!V39&gt;MAX(入力!S39,入力!T39), IF(入力!V39&gt;=3,IF(入力!V39&lt;=10,"○","最低値エラー"),"最高値エラー"),"関係性エラー")))</f>
        <v/>
      </c>
      <c r="W39" s="417" t="str">
        <f>IF(入力!W39="","",IF(入力!W39&gt;=100,IF(入力!W39&lt;=500,"○","最高値エラー"),"最低値エラー"))</f>
        <v/>
      </c>
      <c r="X39" s="418" t="str">
        <f>IF(入力!X39="","",IF(入力!X39&gt;=100,IF(入力!X39&lt;=500,"○","最高値エラー"),"最低値エラー"))</f>
        <v/>
      </c>
      <c r="Y39" s="361" t="str">
        <f>IF(入力!Y39="", IF(入力!W39="",IF(入力!X39="","", IF((入力!X39-入力!Q39)&gt;=10,IF((入力!X39-入力!Q39)&lt;=200,"○","最高値エラー"),"最低値エラー")),IF(入力!X39="", IF((入力!W39-入力!Q39)&gt;=10,IF((入力!W39-入力!Q39)&lt;=200,"○","最高値エラー"),"最低値エラー"),IF(入力!W39&gt;入力!X39, IF((入力!W39-入力!Q39)&gt;=10,IF((入力!W39-入力!Q39)&lt;=200,"○","最高値エラー"),"最低値エラー"), IF((入力!X39-入力!Q39)&gt;=10,IF((入力!X39-入力!Q39)&lt;=200,"○","最高値エラー"),"最低値エラー")))), IF(入力!Y39="","",IF(入力!Y39&gt;=10,IF(入力!Y39&lt;=200,"○","最高値エラー"),"最低値エラー")))</f>
        <v/>
      </c>
      <c r="Z39" s="361" t="str">
        <f>IF(入力!Z39="","", IF(AND(入力!AC39="",入力!AD39="",入力!AD39="",入力!AG39=""),"", IF(入力!Z39&gt; MAX(入力!AC39:'入力'!AD39,入力!AD39:'入力'!AG39), IF(入力!Z39&gt;=100,IF(入力!Z39&lt;=500,"○","最高値エラー"),"最低値エラー"),"関係性エラー")))</f>
        <v/>
      </c>
      <c r="AA39" s="361" t="str">
        <f>IF(入力!AA39="","", IF(AND(入力!AC39="",入力!AD39="",入力!AD39="",入力!AG39=""),"", IF(入力!AA39&gt; MAX(入力!AC39:'入力'!AD39,入力!AD39:'入力'!AG39), IF(入力!AA39&gt;=100,IF(入力!AA39&lt;=500,"○","最高値エラー"),"最低値エラー"),"関係性エラー")))</f>
        <v/>
      </c>
      <c r="AB39" s="361" t="str">
        <f>IF(入力!AB39="", IF(入力!Z39="",IF(入力!AA39="","", IF((入力!AA39-入力!Q39)&gt;=10,IF((入力!AA39-入力!Q39)&lt;=200,"○","最高値エラー"),"最低値エラー")),IF(入力!AA39="", IF((入力!Z39-入力!Q39)&gt;=10,IF((入力!Z39-入力!Q39)&lt;=200,"○","最高値エラー"),"最低値エラー"),IF(入力!Z39&gt;入力!AA39, IF((入力!Z39-入力!Q39)&gt;=10,IF((入力!Z39-入力!Q39)&lt;=200,"○","最高値エラー"),"最低値エラー"), IF((入力!AA39-入力!Q39)&gt;=10,IF((入力!AA39-入力!Q39)&lt;=200,"○","最高値エラー"),"最低値エラー")))), IF(入力!AB39="","",IF(入力!AB39&gt;=10,IF(入力!AB39&lt;=200,"○","最高値エラー"),"最低値エラー")))</f>
        <v/>
      </c>
      <c r="AC39" s="361" t="str">
        <f>IF(入力!AC39="","", IF(AND(入力!Z39="",入力!AA39=""),"", IF(入力!AC39&lt;MIN(入力!Z39:'入力'!AA39), IF(入力!AC39&gt;=100,IF(入力!AC39&lt;=500,"○","最高値エラー"),"最低値エラー"),"関係性エラー")))</f>
        <v/>
      </c>
      <c r="AD39" s="361" t="str">
        <f>IF(入力!AD39="","", IF(AND(入力!Z39="",入力!AA39=""),"", IF(入力!AD39&lt;MIN(入力!Z39:'入力'!AA39), IF(入力!AD39&gt;=100,IF(入力!AD39&lt;=500,"○","最高値エラー"),"最低値エラー"),"関係性エラー")))</f>
        <v/>
      </c>
      <c r="AE39" s="361" t="str">
        <f>IF(入力!AE39="", IF(入力!AC39="",IF(入力!AD39="","", IF((入力!AD39-入力!Q39)&gt;=10,IF((入力!AD39-入力!Q39)&lt;=200,"○","最高値エラー"),"最低値エラー")),IF(入力!AD39="", IF((入力!AC39-入力!Q39)&gt;=10,IF((入力!AC39-入力!Q39)&lt;=200,"○","最高値エラー"),"最低値エラー"),IF(入力!AC39&gt;入力!AD39, IF((入力!AC39-入力!Q39)&gt;=10,IF((入力!AC39-入力!Q39)&lt;=200,"○","最高値エラー"),"最低値エラー"), IF((入力!AD39-入力!Q39)&gt;=10,IF((入力!AD39-入力!Q39)&lt;=200,"○","最高値エラー"),"最低値エラー")))), IF(入力!AE39="","",IF(入力!AE39&gt;=10,IF(入力!AE39&lt;=200,"○","最高値エラー"),"最低値エラー")))</f>
        <v/>
      </c>
      <c r="AF39" s="361" t="str">
        <f>IF(入力!AF39="","", IF(AND(入力!Z39="",入力!AA39=""),"", IF(入力!AF39&lt;MIN(入力!Z39:'入力'!AA39), IF(入力!AF39&gt;=100,IF(入力!AF39&lt;=500,"○","最高値エラー"),"最低値エラー"),"関係性エラー")))</f>
        <v/>
      </c>
      <c r="AG39" s="361" t="str">
        <f>IF(入力!AG39="","", IF(AND(入力!Z39="",入力!AA39=""),"", IF(入力!AG39&lt;MIN(入力!Z39:'入力'!AA39), IF(入力!AG39&gt;=100,IF(入力!AG39&lt;=500,"○","最高値エラー"),"最低値エラー"),"関係性エラー")))</f>
        <v/>
      </c>
      <c r="AH39" s="361" t="str">
        <f>IF(入力!AH39="", IF(入力!AF39="",IF(入力!AG39="","", IF((入力!AG39-入力!Q39)&gt;=10,IF((入力!AG39-入力!Q39)&lt;=200,"○","最高値エラー"),"最低値エラー")),IF(入力!AG39="", IF((入力!AF39-入力!Q39)&gt;=10,IF((入力!AF39-入力!Q39)&lt;=200,"○","最高値エラー"),"最低値エラー"),IF(入力!AF39&gt;入力!AG39, IF((入力!AF39-入力!Q39)&gt;=10,IF((入力!AF39-入力!Q39)&lt;=200,"○","最高値エラー"),"最低値エラー"), IF((入力!AG39-入力!Q39)&gt;=10,IF((入力!AG39-入力!Q39)&lt;=200,"○","最高値エラー"),"最低値エラー")))), IF(入力!AH39="","",IF(入力!AH39&gt;=10,IF(入力!AH39&lt;=200,"○","最高値エラー"),"最低値エラー")))</f>
        <v/>
      </c>
      <c r="AI39" s="342" t="str">
        <f>IF(入力!AI39="","",IF(入力!AI39&gt;=3,IF(入力!AI39&lt;=20,"○","最高値エラー"),"最低値エラー"))</f>
        <v/>
      </c>
      <c r="AJ39" s="354" t="str">
        <f>IF(入力!AJ39="","",IF(入力!AJ39&gt;=3,IF(入力!AJ39&lt;=20,"○","最高値エラー"),"最低値エラー"))</f>
        <v/>
      </c>
      <c r="AK39" s="340" t="str">
        <f>IF(入力!AK39="","",IF(入力!AK39&gt;=3,IF(入力!AK39&lt;=50,"○","最高値エラー"),"最低値エラー"))</f>
        <v/>
      </c>
      <c r="AL39" s="345" t="str">
        <f>IF(入力!AL39="","",IF(入力!AL39&gt;=3,IF(入力!AL39&lt;=50,"○","最高値エラー"),"最低値エラー"))</f>
        <v/>
      </c>
      <c r="AM39" s="324" t="str">
        <f>IF(入力!AL39="","",IF(入力!AL39&gt;=3,IF(入力!AL39&lt;=50,"○","最高値エラー"),"最低値エラー"))</f>
        <v/>
      </c>
      <c r="AN39" s="379" t="str">
        <f>IF(入力!AN39="","",IF(入力!AN39&gt;=-50,IF(入力!AN39&lt;=100,"○","最高値エラー"),"最低値エラー"))</f>
        <v/>
      </c>
      <c r="AO39" s="324" t="str">
        <f>IF(入力!AO39="","",IF(入力!AO39&gt;=50,IF(入力!AO39&lt;=300,"○","最高値エラー"),"最低値エラー"))</f>
        <v/>
      </c>
      <c r="AP39" s="379" t="str">
        <f>IF(入力!AP39="","",IF(入力!AP39&gt;=-50,IF(入力!AP39&lt;=100,"○","最高値エラー"),"最低値エラー"))</f>
        <v/>
      </c>
      <c r="AQ39" s="324" t="str">
        <f>IF(入力!AQ39="","",IF(入力!AQ39&gt;=20,IF(入力!AQ39&lt;=200,"○","最高値エラー"),"最低値エラー"))</f>
        <v/>
      </c>
      <c r="AR39" s="379" t="str">
        <f>IF(入力!AR39="","",IF(入力!AR39&gt;=20,IF(入力!AR39&lt;=200,"○","最高値エラー"),"最低値エラー"))</f>
        <v/>
      </c>
      <c r="AS39" s="389" t="str">
        <f>IF(入力!AS39="","",IF(入力!AS39&gt;=0,IF(入力!AS39&lt;=4000,"○","最高値エラー"),"最低値エラー"))</f>
        <v/>
      </c>
      <c r="AT39" s="425" t="str">
        <f>IF(入力!AT39="","",IF(入力!AT39&gt;=0,IF(入力!AT39&lt;=100,"○","最高値エラー"),"最低値エラー"))</f>
        <v/>
      </c>
      <c r="AU39" s="324" t="str">
        <f>IF(入力!AU39="","",IF(入力!AU39&gt;=0,IF(入力!AU39&lt;=150,"○","最高値エラー"),"最低値エラー"))</f>
        <v/>
      </c>
      <c r="AV39" s="332" t="str">
        <f>IF(入力!AV39="","",IF(入力!AV39&gt;=0,IF(入力!AV39&lt;=150,"○","最高値エラー"),"最低値エラー"))</f>
        <v/>
      </c>
      <c r="AW39" s="324" t="str">
        <f>IF(入力!AW39="","",IF(入力!AW39&gt;=0,IF(入力!AW39&lt;=150,"○","最高値エラー"),"最低値エラー"))</f>
        <v/>
      </c>
      <c r="AX39" s="396" t="str">
        <f>IF(入力!AX39="","",IF(入力!AX39&gt;=0,IF(入力!AX39&lt;=150,"○","最高値エラー"),"最低値エラー"))</f>
        <v/>
      </c>
    </row>
    <row r="40" spans="1:50">
      <c r="A40" s="84">
        <f>IF(入力!A40="","",入力!A40)</f>
        <v>27</v>
      </c>
      <c r="B40" s="146" t="str">
        <f>IF(入力!B40="","",入力!B40)</f>
        <v/>
      </c>
      <c r="C40" s="146" t="str">
        <f>IF(入力!C40="","",入力!C40)</f>
        <v/>
      </c>
      <c r="D40" s="91" t="str">
        <f>IF(入力!D40="","",入力!D40)</f>
        <v/>
      </c>
      <c r="E40" s="507" t="str">
        <f>IF(入力!E40="", IF(D40="","",DATEDIF(D40,入力!$C$3,"Y")),入力!E40)</f>
        <v/>
      </c>
      <c r="F40" s="507" t="str">
        <f>IF(入力!F40="","",入力!F40)</f>
        <v/>
      </c>
      <c r="G40" s="146" t="str">
        <f>IF(入力!G40="","",入力!G40)</f>
        <v/>
      </c>
      <c r="H40" s="146" t="str">
        <f>IF(入力!H40="","",入力!H40)</f>
        <v/>
      </c>
      <c r="I40" s="507" t="str">
        <f>IF(入力!I40="","",入力!I40)</f>
        <v/>
      </c>
      <c r="J40" s="122" t="str">
        <f>IF(入力!J40="","",入力!J40)</f>
        <v/>
      </c>
      <c r="K40" s="406" t="str">
        <f>IF(入力!K40="","",IF(入力!K40&gt;=100,IF(入力!K40&lt;=250,"○","最高値エラー"),"最低値エラー"))</f>
        <v/>
      </c>
      <c r="L40" s="342" t="str">
        <f>IF(入力!L40="","",IF(入力!L40&gt;=20,IF(入力!L40&lt;=200,"○","最高値エラー"),"最低値エラー"))</f>
        <v/>
      </c>
      <c r="M40" s="325" t="str">
        <f>IF(入力!M40="","",IF(入力!M40&gt;=0,IF(入力!M40&lt;=100,"○","最高値エラー"),"最低値エラー"))</f>
        <v/>
      </c>
      <c r="N40" s="325" t="str">
        <f>IF(入力!N40="","",IF(入力!N40&gt;=0,IF(入力!N40&lt;=100,"○","最高値エラー"),"最低値エラー"))</f>
        <v/>
      </c>
      <c r="O40" s="325" t="str">
        <f>IF(入力!O40="", IF(OR(入力!L40="",入力!M40="",入力!N40=""),"", IF(入力!L40&gt;(入力!L40-(入力!L40*(4.57/(1.0868-0.00133*(入力!M40+入力!N40))-4.142)*100)/100), IF((入力!L40-(入力!L40*(4.57/(1.0868-0.00133*(入力!M40+入力!N40))-4.142)*100)/100)&gt;=20,IF((入力!L40-(入力!L40*(4.57/(1.0868-0.00133*(入力!M40+入力!N40))-4.142)*100)/100)&lt;=200,"○","最高値エラー"),"最低値エラー"),"関係性エラー")), IF(入力!O40&gt;=20,IF(入力!O40&lt;=200,IF(入力!L40&gt;入力!O40,"○","関係性エラー"),"最高値エラー"),"最低値エラー"))</f>
        <v/>
      </c>
      <c r="P40" s="325" t="str">
        <f>IF(入力!P40="", IF(入力!K40="","", IF(入力!L40/POWER(入力!K40/100,2)&gt;=10,IF(入力!L40/POWER(入力!K40/100,2)&lt;=50,"○","最高値エラー"),"最低値エラー")), IF(入力!P40&gt;=10,IF(入力!P40&lt;=50,"○","最高値エラー"),"最低値エラー"))</f>
        <v/>
      </c>
      <c r="Q40" s="407" t="str">
        <f>IF(入力!Q40="","", IF(入力!R40="","", IF(入力!Q40&gt;=入力!R40, IF(入力!Q40&gt;=100,IF(入力!Q40&lt;=300,"○","最高値エラー"),"最低値エラー"),"関係性エラー")))</f>
        <v/>
      </c>
      <c r="R40" s="379" t="str">
        <f>IF(入力!R40="","", IF(入力!Q40="","", IF(入力!Q40&gt;=入力!R40, IF(入力!R40&gt;=100,IF(入力!R40&lt;=300,"○","最高値エラー"),"最低値エラー"),"関係性エラー")))</f>
        <v/>
      </c>
      <c r="S40" s="348" t="str">
        <f>IF(入力!S40="","", IF(AND(入力!U40="",入力!V40=""),"", IF(入力!S40&lt; MIN(入力!U40,入力!V40), IF(入力!S40&gt;=2,IF(入力!S40&lt;=10,"○","最低値エラー"),"最高値エラー"),"関係性エラー")))</f>
        <v/>
      </c>
      <c r="T40" s="343" t="str">
        <f>IF(入力!T40="","", IF(AND(入力!U40="",入力!V40=""),"", IF(入力!T40&lt; MIN(入力!U40,入力!V40), IF(入力!T40&gt;=2,IF(入力!T40&lt;=10,"○","最低値エラー"),"最高値エラー"),"関係性エラー")))</f>
        <v/>
      </c>
      <c r="U40" s="344" t="str">
        <f>IF(入力!U40="","", IF(AND(入力!S40="",入力!T40=""),"", IF(入力!U40&gt;MAX(入力!S40,入力!T40), IF(入力!U40&gt;=3,IF(入力!U40&lt;=10,"○","最低値エラー"),"最高値エラー"),"関係性エラー")))</f>
        <v/>
      </c>
      <c r="V40" s="413" t="str">
        <f>IF(入力!V40="","", IF(AND(入力!S40="",入力!T40=""),"", IF(入力!V40&gt;MAX(入力!S40,入力!T40), IF(入力!V40&gt;=3,IF(入力!V40&lt;=10,"○","最低値エラー"),"最高値エラー"),"関係性エラー")))</f>
        <v/>
      </c>
      <c r="W40" s="417" t="str">
        <f>IF(入力!W40="","",IF(入力!W40&gt;=100,IF(入力!W40&lt;=500,"○","最高値エラー"),"最低値エラー"))</f>
        <v/>
      </c>
      <c r="X40" s="418" t="str">
        <f>IF(入力!X40="","",IF(入力!X40&gt;=100,IF(入力!X40&lt;=500,"○","最高値エラー"),"最低値エラー"))</f>
        <v/>
      </c>
      <c r="Y40" s="361" t="str">
        <f>IF(入力!Y40="", IF(入力!W40="",IF(入力!X40="","", IF((入力!X40-入力!Q40)&gt;=10,IF((入力!X40-入力!Q40)&lt;=200,"○","最高値エラー"),"最低値エラー")),IF(入力!X40="", IF((入力!W40-入力!Q40)&gt;=10,IF((入力!W40-入力!Q40)&lt;=200,"○","最高値エラー"),"最低値エラー"),IF(入力!W40&gt;入力!X40, IF((入力!W40-入力!Q40)&gt;=10,IF((入力!W40-入力!Q40)&lt;=200,"○","最高値エラー"),"最低値エラー"), IF((入力!X40-入力!Q40)&gt;=10,IF((入力!X40-入力!Q40)&lt;=200,"○","最高値エラー"),"最低値エラー")))), IF(入力!Y40="","",IF(入力!Y40&gt;=10,IF(入力!Y40&lt;=200,"○","最高値エラー"),"最低値エラー")))</f>
        <v/>
      </c>
      <c r="Z40" s="361" t="str">
        <f>IF(入力!Z40="","", IF(AND(入力!AC40="",入力!AD40="",入力!AD40="",入力!AG40=""),"", IF(入力!Z40&gt; MAX(入力!AC40:'入力'!AD40,入力!AD40:'入力'!AG40), IF(入力!Z40&gt;=100,IF(入力!Z40&lt;=500,"○","最高値エラー"),"最低値エラー"),"関係性エラー")))</f>
        <v/>
      </c>
      <c r="AA40" s="361" t="str">
        <f>IF(入力!AA40="","", IF(AND(入力!AC40="",入力!AD40="",入力!AD40="",入力!AG40=""),"", IF(入力!AA40&gt; MAX(入力!AC40:'入力'!AD40,入力!AD40:'入力'!AG40), IF(入力!AA40&gt;=100,IF(入力!AA40&lt;=500,"○","最高値エラー"),"最低値エラー"),"関係性エラー")))</f>
        <v/>
      </c>
      <c r="AB40" s="361" t="str">
        <f>IF(入力!AB40="", IF(入力!Z40="",IF(入力!AA40="","", IF((入力!AA40-入力!Q40)&gt;=10,IF((入力!AA40-入力!Q40)&lt;=200,"○","最高値エラー"),"最低値エラー")),IF(入力!AA40="", IF((入力!Z40-入力!Q40)&gt;=10,IF((入力!Z40-入力!Q40)&lt;=200,"○","最高値エラー"),"最低値エラー"),IF(入力!Z40&gt;入力!AA40, IF((入力!Z40-入力!Q40)&gt;=10,IF((入力!Z40-入力!Q40)&lt;=200,"○","最高値エラー"),"最低値エラー"), IF((入力!AA40-入力!Q40)&gt;=10,IF((入力!AA40-入力!Q40)&lt;=200,"○","最高値エラー"),"最低値エラー")))), IF(入力!AB40="","",IF(入力!AB40&gt;=10,IF(入力!AB40&lt;=200,"○","最高値エラー"),"最低値エラー")))</f>
        <v/>
      </c>
      <c r="AC40" s="361" t="str">
        <f>IF(入力!AC40="","", IF(AND(入力!Z40="",入力!AA40=""),"", IF(入力!AC40&lt;MIN(入力!Z40:'入力'!AA40), IF(入力!AC40&gt;=100,IF(入力!AC40&lt;=500,"○","最高値エラー"),"最低値エラー"),"関係性エラー")))</f>
        <v/>
      </c>
      <c r="AD40" s="361" t="str">
        <f>IF(入力!AD40="","", IF(AND(入力!Z40="",入力!AA40=""),"", IF(入力!AD40&lt;MIN(入力!Z40:'入力'!AA40), IF(入力!AD40&gt;=100,IF(入力!AD40&lt;=500,"○","最高値エラー"),"最低値エラー"),"関係性エラー")))</f>
        <v/>
      </c>
      <c r="AE40" s="361" t="str">
        <f>IF(入力!AE40="", IF(入力!AC40="",IF(入力!AD40="","", IF((入力!AD40-入力!Q40)&gt;=10,IF((入力!AD40-入力!Q40)&lt;=200,"○","最高値エラー"),"最低値エラー")),IF(入力!AD40="", IF((入力!AC40-入力!Q40)&gt;=10,IF((入力!AC40-入力!Q40)&lt;=200,"○","最高値エラー"),"最低値エラー"),IF(入力!AC40&gt;入力!AD40, IF((入力!AC40-入力!Q40)&gt;=10,IF((入力!AC40-入力!Q40)&lt;=200,"○","最高値エラー"),"最低値エラー"), IF((入力!AD40-入力!Q40)&gt;=10,IF((入力!AD40-入力!Q40)&lt;=200,"○","最高値エラー"),"最低値エラー")))), IF(入力!AE40="","",IF(入力!AE40&gt;=10,IF(入力!AE40&lt;=200,"○","最高値エラー"),"最低値エラー")))</f>
        <v/>
      </c>
      <c r="AF40" s="361" t="str">
        <f>IF(入力!AF40="","", IF(AND(入力!Z40="",入力!AA40=""),"", IF(入力!AF40&lt;MIN(入力!Z40:'入力'!AA40), IF(入力!AF40&gt;=100,IF(入力!AF40&lt;=500,"○","最高値エラー"),"最低値エラー"),"関係性エラー")))</f>
        <v/>
      </c>
      <c r="AG40" s="361" t="str">
        <f>IF(入力!AG40="","", IF(AND(入力!Z40="",入力!AA40=""),"", IF(入力!AG40&lt;MIN(入力!Z40:'入力'!AA40), IF(入力!AG40&gt;=100,IF(入力!AG40&lt;=500,"○","最高値エラー"),"最低値エラー"),"関係性エラー")))</f>
        <v/>
      </c>
      <c r="AH40" s="361" t="str">
        <f>IF(入力!AH40="", IF(入力!AF40="",IF(入力!AG40="","", IF((入力!AG40-入力!Q40)&gt;=10,IF((入力!AG40-入力!Q40)&lt;=200,"○","最高値エラー"),"最低値エラー")),IF(入力!AG40="", IF((入力!AF40-入力!Q40)&gt;=10,IF((入力!AF40-入力!Q40)&lt;=200,"○","最高値エラー"),"最低値エラー"),IF(入力!AF40&gt;入力!AG40, IF((入力!AF40-入力!Q40)&gt;=10,IF((入力!AF40-入力!Q40)&lt;=200,"○","最高値エラー"),"最低値エラー"), IF((入力!AG40-入力!Q40)&gt;=10,IF((入力!AG40-入力!Q40)&lt;=200,"○","最高値エラー"),"最低値エラー")))), IF(入力!AH40="","",IF(入力!AH40&gt;=10,IF(入力!AH40&lt;=200,"○","最高値エラー"),"最低値エラー")))</f>
        <v/>
      </c>
      <c r="AI40" s="342" t="str">
        <f>IF(入力!AI40="","",IF(入力!AI40&gt;=3,IF(入力!AI40&lt;=20,"○","最高値エラー"),"最低値エラー"))</f>
        <v/>
      </c>
      <c r="AJ40" s="354" t="str">
        <f>IF(入力!AJ40="","",IF(入力!AJ40&gt;=3,IF(入力!AJ40&lt;=20,"○","最高値エラー"),"最低値エラー"))</f>
        <v/>
      </c>
      <c r="AK40" s="340" t="str">
        <f>IF(入力!AK40="","",IF(入力!AK40&gt;=3,IF(入力!AK40&lt;=50,"○","最高値エラー"),"最低値エラー"))</f>
        <v/>
      </c>
      <c r="AL40" s="345" t="str">
        <f>IF(入力!AL40="","",IF(入力!AL40&gt;=3,IF(入力!AL40&lt;=50,"○","最高値エラー"),"最低値エラー"))</f>
        <v/>
      </c>
      <c r="AM40" s="324" t="str">
        <f>IF(入力!AL40="","",IF(入力!AL40&gt;=3,IF(入力!AL40&lt;=50,"○","最高値エラー"),"最低値エラー"))</f>
        <v/>
      </c>
      <c r="AN40" s="379" t="str">
        <f>IF(入力!AN40="","",IF(入力!AN40&gt;=-50,IF(入力!AN40&lt;=100,"○","最高値エラー"),"最低値エラー"))</f>
        <v/>
      </c>
      <c r="AO40" s="324" t="str">
        <f>IF(入力!AO40="","",IF(入力!AO40&gt;=50,IF(入力!AO40&lt;=300,"○","最高値エラー"),"最低値エラー"))</f>
        <v/>
      </c>
      <c r="AP40" s="379" t="str">
        <f>IF(入力!AP40="","",IF(入力!AP40&gt;=-50,IF(入力!AP40&lt;=100,"○","最高値エラー"),"最低値エラー"))</f>
        <v/>
      </c>
      <c r="AQ40" s="324" t="str">
        <f>IF(入力!AQ40="","",IF(入力!AQ40&gt;=20,IF(入力!AQ40&lt;=200,"○","最高値エラー"),"最低値エラー"))</f>
        <v/>
      </c>
      <c r="AR40" s="379" t="str">
        <f>IF(入力!AR40="","",IF(入力!AR40&gt;=20,IF(入力!AR40&lt;=200,"○","最高値エラー"),"最低値エラー"))</f>
        <v/>
      </c>
      <c r="AS40" s="389" t="str">
        <f>IF(入力!AS40="","",IF(入力!AS40&gt;=0,IF(入力!AS40&lt;=4000,"○","最高値エラー"),"最低値エラー"))</f>
        <v/>
      </c>
      <c r="AT40" s="425" t="str">
        <f>IF(入力!AT40="","",IF(入力!AT40&gt;=0,IF(入力!AT40&lt;=100,"○","最高値エラー"),"最低値エラー"))</f>
        <v/>
      </c>
      <c r="AU40" s="324" t="str">
        <f>IF(入力!AU40="","",IF(入力!AU40&gt;=0,IF(入力!AU40&lt;=150,"○","最高値エラー"),"最低値エラー"))</f>
        <v/>
      </c>
      <c r="AV40" s="332" t="str">
        <f>IF(入力!AV40="","",IF(入力!AV40&gt;=0,IF(入力!AV40&lt;=150,"○","最高値エラー"),"最低値エラー"))</f>
        <v/>
      </c>
      <c r="AW40" s="324" t="str">
        <f>IF(入力!AW40="","",IF(入力!AW40&gt;=0,IF(入力!AW40&lt;=150,"○","最高値エラー"),"最低値エラー"))</f>
        <v/>
      </c>
      <c r="AX40" s="396" t="str">
        <f>IF(入力!AX40="","",IF(入力!AX40&gt;=0,IF(入力!AX40&lt;=150,"○","最高値エラー"),"最低値エラー"))</f>
        <v/>
      </c>
    </row>
    <row r="41" spans="1:50">
      <c r="A41" s="84">
        <f>IF(入力!A41="","",入力!A41)</f>
        <v>28</v>
      </c>
      <c r="B41" s="146" t="str">
        <f>IF(入力!B41="","",入力!B41)</f>
        <v/>
      </c>
      <c r="C41" s="146" t="str">
        <f>IF(入力!C41="","",入力!C41)</f>
        <v/>
      </c>
      <c r="D41" s="91" t="str">
        <f>IF(入力!D41="","",入力!D41)</f>
        <v/>
      </c>
      <c r="E41" s="507" t="str">
        <f>IF(入力!E41="", IF(D41="","",DATEDIF(D41,入力!$C$3,"Y")),入力!E41)</f>
        <v/>
      </c>
      <c r="F41" s="507" t="str">
        <f>IF(入力!F41="","",入力!F41)</f>
        <v/>
      </c>
      <c r="G41" s="146" t="str">
        <f>IF(入力!G41="","",入力!G41)</f>
        <v/>
      </c>
      <c r="H41" s="146" t="str">
        <f>IF(入力!H41="","",入力!H41)</f>
        <v/>
      </c>
      <c r="I41" s="507" t="str">
        <f>IF(入力!I41="","",入力!I41)</f>
        <v/>
      </c>
      <c r="J41" s="122" t="str">
        <f>IF(入力!J41="","",入力!J41)</f>
        <v/>
      </c>
      <c r="K41" s="406" t="str">
        <f>IF(入力!K41="","",IF(入力!K41&gt;=100,IF(入力!K41&lt;=250,"○","最高値エラー"),"最低値エラー"))</f>
        <v/>
      </c>
      <c r="L41" s="342" t="str">
        <f>IF(入力!L41="","",IF(入力!L41&gt;=20,IF(入力!L41&lt;=200,"○","最高値エラー"),"最低値エラー"))</f>
        <v/>
      </c>
      <c r="M41" s="325" t="str">
        <f>IF(入力!M41="","",IF(入力!M41&gt;=0,IF(入力!M41&lt;=100,"○","最高値エラー"),"最低値エラー"))</f>
        <v/>
      </c>
      <c r="N41" s="325" t="str">
        <f>IF(入力!N41="","",IF(入力!N41&gt;=0,IF(入力!N41&lt;=100,"○","最高値エラー"),"最低値エラー"))</f>
        <v/>
      </c>
      <c r="O41" s="325" t="str">
        <f>IF(入力!O41="", IF(OR(入力!L41="",入力!M41="",入力!N41=""),"", IF(入力!L41&gt;(入力!L41-(入力!L41*(4.57/(1.0868-0.00133*(入力!M41+入力!N41))-4.142)*100)/100), IF((入力!L41-(入力!L41*(4.57/(1.0868-0.00133*(入力!M41+入力!N41))-4.142)*100)/100)&gt;=20,IF((入力!L41-(入力!L41*(4.57/(1.0868-0.00133*(入力!M41+入力!N41))-4.142)*100)/100)&lt;=200,"○","最高値エラー"),"最低値エラー"),"関係性エラー")), IF(入力!O41&gt;=20,IF(入力!O41&lt;=200,IF(入力!L41&gt;入力!O41,"○","関係性エラー"),"最高値エラー"),"最低値エラー"))</f>
        <v/>
      </c>
      <c r="P41" s="325" t="str">
        <f>IF(入力!P41="", IF(入力!K41="","", IF(入力!L41/POWER(入力!K41/100,2)&gt;=10,IF(入力!L41/POWER(入力!K41/100,2)&lt;=50,"○","最高値エラー"),"最低値エラー")), IF(入力!P41&gt;=10,IF(入力!P41&lt;=50,"○","最高値エラー"),"最低値エラー"))</f>
        <v/>
      </c>
      <c r="Q41" s="407" t="str">
        <f>IF(入力!Q41="","", IF(入力!R41="","", IF(入力!Q41&gt;=入力!R41, IF(入力!Q41&gt;=100,IF(入力!Q41&lt;=300,"○","最高値エラー"),"最低値エラー"),"関係性エラー")))</f>
        <v/>
      </c>
      <c r="R41" s="379" t="str">
        <f>IF(入力!R41="","", IF(入力!Q41="","", IF(入力!Q41&gt;=入力!R41, IF(入力!R41&gt;=100,IF(入力!R41&lt;=300,"○","最高値エラー"),"最低値エラー"),"関係性エラー")))</f>
        <v/>
      </c>
      <c r="S41" s="348" t="str">
        <f>IF(入力!S41="","", IF(AND(入力!U41="",入力!V41=""),"", IF(入力!S41&lt; MIN(入力!U41,入力!V41), IF(入力!S41&gt;=2,IF(入力!S41&lt;=10,"○","最低値エラー"),"最高値エラー"),"関係性エラー")))</f>
        <v/>
      </c>
      <c r="T41" s="343" t="str">
        <f>IF(入力!T41="","", IF(AND(入力!U41="",入力!V41=""),"", IF(入力!T41&lt; MIN(入力!U41,入力!V41), IF(入力!T41&gt;=2,IF(入力!T41&lt;=10,"○","最低値エラー"),"最高値エラー"),"関係性エラー")))</f>
        <v/>
      </c>
      <c r="U41" s="344" t="str">
        <f>IF(入力!U41="","", IF(AND(入力!S41="",入力!T41=""),"", IF(入力!U41&gt;MAX(入力!S41,入力!T41), IF(入力!U41&gt;=3,IF(入力!U41&lt;=10,"○","最低値エラー"),"最高値エラー"),"関係性エラー")))</f>
        <v/>
      </c>
      <c r="V41" s="413" t="str">
        <f>IF(入力!V41="","", IF(AND(入力!S41="",入力!T41=""),"", IF(入力!V41&gt;MAX(入力!S41,入力!T41), IF(入力!V41&gt;=3,IF(入力!V41&lt;=10,"○","最低値エラー"),"最高値エラー"),"関係性エラー")))</f>
        <v/>
      </c>
      <c r="W41" s="417" t="str">
        <f>IF(入力!W41="","",IF(入力!W41&gt;=100,IF(入力!W41&lt;=500,"○","最高値エラー"),"最低値エラー"))</f>
        <v/>
      </c>
      <c r="X41" s="418" t="str">
        <f>IF(入力!X41="","",IF(入力!X41&gt;=100,IF(入力!X41&lt;=500,"○","最高値エラー"),"最低値エラー"))</f>
        <v/>
      </c>
      <c r="Y41" s="361" t="str">
        <f>IF(入力!Y41="", IF(入力!W41="",IF(入力!X41="","", IF((入力!X41-入力!Q41)&gt;=10,IF((入力!X41-入力!Q41)&lt;=200,"○","最高値エラー"),"最低値エラー")),IF(入力!X41="", IF((入力!W41-入力!Q41)&gt;=10,IF((入力!W41-入力!Q41)&lt;=200,"○","最高値エラー"),"最低値エラー"),IF(入力!W41&gt;入力!X41, IF((入力!W41-入力!Q41)&gt;=10,IF((入力!W41-入力!Q41)&lt;=200,"○","最高値エラー"),"最低値エラー"), IF((入力!X41-入力!Q41)&gt;=10,IF((入力!X41-入力!Q41)&lt;=200,"○","最高値エラー"),"最低値エラー")))), IF(入力!Y41="","",IF(入力!Y41&gt;=10,IF(入力!Y41&lt;=200,"○","最高値エラー"),"最低値エラー")))</f>
        <v/>
      </c>
      <c r="Z41" s="361" t="str">
        <f>IF(入力!Z41="","", IF(AND(入力!AC41="",入力!AD41="",入力!AD41="",入力!AG41=""),"", IF(入力!Z41&gt; MAX(入力!AC41:'入力'!AD41,入力!AD41:'入力'!AG41), IF(入力!Z41&gt;=100,IF(入力!Z41&lt;=500,"○","最高値エラー"),"最低値エラー"),"関係性エラー")))</f>
        <v/>
      </c>
      <c r="AA41" s="361" t="str">
        <f>IF(入力!AA41="","", IF(AND(入力!AC41="",入力!AD41="",入力!AD41="",入力!AG41=""),"", IF(入力!AA41&gt; MAX(入力!AC41:'入力'!AD41,入力!AD41:'入力'!AG41), IF(入力!AA41&gt;=100,IF(入力!AA41&lt;=500,"○","最高値エラー"),"最低値エラー"),"関係性エラー")))</f>
        <v/>
      </c>
      <c r="AB41" s="361" t="str">
        <f>IF(入力!AB41="", IF(入力!Z41="",IF(入力!AA41="","", IF((入力!AA41-入力!Q41)&gt;=10,IF((入力!AA41-入力!Q41)&lt;=200,"○","最高値エラー"),"最低値エラー")),IF(入力!AA41="", IF((入力!Z41-入力!Q41)&gt;=10,IF((入力!Z41-入力!Q41)&lt;=200,"○","最高値エラー"),"最低値エラー"),IF(入力!Z41&gt;入力!AA41, IF((入力!Z41-入力!Q41)&gt;=10,IF((入力!Z41-入力!Q41)&lt;=200,"○","最高値エラー"),"最低値エラー"), IF((入力!AA41-入力!Q41)&gt;=10,IF((入力!AA41-入力!Q41)&lt;=200,"○","最高値エラー"),"最低値エラー")))), IF(入力!AB41="","",IF(入力!AB41&gt;=10,IF(入力!AB41&lt;=200,"○","最高値エラー"),"最低値エラー")))</f>
        <v/>
      </c>
      <c r="AC41" s="361" t="str">
        <f>IF(入力!AC41="","", IF(AND(入力!Z41="",入力!AA41=""),"", IF(入力!AC41&lt;MIN(入力!Z41:'入力'!AA41), IF(入力!AC41&gt;=100,IF(入力!AC41&lt;=500,"○","最高値エラー"),"最低値エラー"),"関係性エラー")))</f>
        <v/>
      </c>
      <c r="AD41" s="361" t="str">
        <f>IF(入力!AD41="","", IF(AND(入力!Z41="",入力!AA41=""),"", IF(入力!AD41&lt;MIN(入力!Z41:'入力'!AA41), IF(入力!AD41&gt;=100,IF(入力!AD41&lt;=500,"○","最高値エラー"),"最低値エラー"),"関係性エラー")))</f>
        <v/>
      </c>
      <c r="AE41" s="361" t="str">
        <f>IF(入力!AE41="", IF(入力!AC41="",IF(入力!AD41="","", IF((入力!AD41-入力!Q41)&gt;=10,IF((入力!AD41-入力!Q41)&lt;=200,"○","最高値エラー"),"最低値エラー")),IF(入力!AD41="", IF((入力!AC41-入力!Q41)&gt;=10,IF((入力!AC41-入力!Q41)&lt;=200,"○","最高値エラー"),"最低値エラー"),IF(入力!AC41&gt;入力!AD41, IF((入力!AC41-入力!Q41)&gt;=10,IF((入力!AC41-入力!Q41)&lt;=200,"○","最高値エラー"),"最低値エラー"), IF((入力!AD41-入力!Q41)&gt;=10,IF((入力!AD41-入力!Q41)&lt;=200,"○","最高値エラー"),"最低値エラー")))), IF(入力!AE41="","",IF(入力!AE41&gt;=10,IF(入力!AE41&lt;=200,"○","最高値エラー"),"最低値エラー")))</f>
        <v/>
      </c>
      <c r="AF41" s="361" t="str">
        <f>IF(入力!AF41="","", IF(AND(入力!Z41="",入力!AA41=""),"", IF(入力!AF41&lt;MIN(入力!Z41:'入力'!AA41), IF(入力!AF41&gt;=100,IF(入力!AF41&lt;=500,"○","最高値エラー"),"最低値エラー"),"関係性エラー")))</f>
        <v/>
      </c>
      <c r="AG41" s="361" t="str">
        <f>IF(入力!AG41="","", IF(AND(入力!Z41="",入力!AA41=""),"", IF(入力!AG41&lt;MIN(入力!Z41:'入力'!AA41), IF(入力!AG41&gt;=100,IF(入力!AG41&lt;=500,"○","最高値エラー"),"最低値エラー"),"関係性エラー")))</f>
        <v/>
      </c>
      <c r="AH41" s="361" t="str">
        <f>IF(入力!AH41="", IF(入力!AF41="",IF(入力!AG41="","", IF((入力!AG41-入力!Q41)&gt;=10,IF((入力!AG41-入力!Q41)&lt;=200,"○","最高値エラー"),"最低値エラー")),IF(入力!AG41="", IF((入力!AF41-入力!Q41)&gt;=10,IF((入力!AF41-入力!Q41)&lt;=200,"○","最高値エラー"),"最低値エラー"),IF(入力!AF41&gt;入力!AG41, IF((入力!AF41-入力!Q41)&gt;=10,IF((入力!AF41-入力!Q41)&lt;=200,"○","最高値エラー"),"最低値エラー"), IF((入力!AG41-入力!Q41)&gt;=10,IF((入力!AG41-入力!Q41)&lt;=200,"○","最高値エラー"),"最低値エラー")))), IF(入力!AH41="","",IF(入力!AH41&gt;=10,IF(入力!AH41&lt;=200,"○","最高値エラー"),"最低値エラー")))</f>
        <v/>
      </c>
      <c r="AI41" s="342" t="str">
        <f>IF(入力!AI41="","",IF(入力!AI41&gt;=3,IF(入力!AI41&lt;=20,"○","最高値エラー"),"最低値エラー"))</f>
        <v/>
      </c>
      <c r="AJ41" s="354" t="str">
        <f>IF(入力!AJ41="","",IF(入力!AJ41&gt;=3,IF(入力!AJ41&lt;=20,"○","最高値エラー"),"最低値エラー"))</f>
        <v/>
      </c>
      <c r="AK41" s="340" t="str">
        <f>IF(入力!AK41="","",IF(入力!AK41&gt;=3,IF(入力!AK41&lt;=50,"○","最高値エラー"),"最低値エラー"))</f>
        <v/>
      </c>
      <c r="AL41" s="345" t="str">
        <f>IF(入力!AL41="","",IF(入力!AL41&gt;=3,IF(入力!AL41&lt;=50,"○","最高値エラー"),"最低値エラー"))</f>
        <v/>
      </c>
      <c r="AM41" s="324" t="str">
        <f>IF(入力!AL41="","",IF(入力!AL41&gt;=3,IF(入力!AL41&lt;=50,"○","最高値エラー"),"最低値エラー"))</f>
        <v/>
      </c>
      <c r="AN41" s="379" t="str">
        <f>IF(入力!AN41="","",IF(入力!AN41&gt;=-50,IF(入力!AN41&lt;=100,"○","最高値エラー"),"最低値エラー"))</f>
        <v/>
      </c>
      <c r="AO41" s="324" t="str">
        <f>IF(入力!AO41="","",IF(入力!AO41&gt;=50,IF(入力!AO41&lt;=300,"○","最高値エラー"),"最低値エラー"))</f>
        <v/>
      </c>
      <c r="AP41" s="379" t="str">
        <f>IF(入力!AP41="","",IF(入力!AP41&gt;=-50,IF(入力!AP41&lt;=100,"○","最高値エラー"),"最低値エラー"))</f>
        <v/>
      </c>
      <c r="AQ41" s="324" t="str">
        <f>IF(入力!AQ41="","",IF(入力!AQ41&gt;=20,IF(入力!AQ41&lt;=200,"○","最高値エラー"),"最低値エラー"))</f>
        <v/>
      </c>
      <c r="AR41" s="379" t="str">
        <f>IF(入力!AR41="","",IF(入力!AR41&gt;=20,IF(入力!AR41&lt;=200,"○","最高値エラー"),"最低値エラー"))</f>
        <v/>
      </c>
      <c r="AS41" s="389" t="str">
        <f>IF(入力!AS41="","",IF(入力!AS41&gt;=0,IF(入力!AS41&lt;=4000,"○","最高値エラー"),"最低値エラー"))</f>
        <v/>
      </c>
      <c r="AT41" s="425" t="str">
        <f>IF(入力!AT41="","",IF(入力!AT41&gt;=0,IF(入力!AT41&lt;=100,"○","最高値エラー"),"最低値エラー"))</f>
        <v/>
      </c>
      <c r="AU41" s="324" t="str">
        <f>IF(入力!AU41="","",IF(入力!AU41&gt;=0,IF(入力!AU41&lt;=150,"○","最高値エラー"),"最低値エラー"))</f>
        <v/>
      </c>
      <c r="AV41" s="332" t="str">
        <f>IF(入力!AV41="","",IF(入力!AV41&gt;=0,IF(入力!AV41&lt;=150,"○","最高値エラー"),"最低値エラー"))</f>
        <v/>
      </c>
      <c r="AW41" s="324" t="str">
        <f>IF(入力!AW41="","",IF(入力!AW41&gt;=0,IF(入力!AW41&lt;=150,"○","最高値エラー"),"最低値エラー"))</f>
        <v/>
      </c>
      <c r="AX41" s="396" t="str">
        <f>IF(入力!AX41="","",IF(入力!AX41&gt;=0,IF(入力!AX41&lt;=150,"○","最高値エラー"),"最低値エラー"))</f>
        <v/>
      </c>
    </row>
    <row r="42" spans="1:50">
      <c r="A42" s="84">
        <f>IF(入力!A42="","",入力!A42)</f>
        <v>29</v>
      </c>
      <c r="B42" s="146" t="str">
        <f>IF(入力!B42="","",入力!B42)</f>
        <v/>
      </c>
      <c r="C42" s="146" t="str">
        <f>IF(入力!C42="","",入力!C42)</f>
        <v/>
      </c>
      <c r="D42" s="91" t="str">
        <f>IF(入力!D42="","",入力!D42)</f>
        <v/>
      </c>
      <c r="E42" s="507" t="str">
        <f>IF(入力!E42="", IF(D42="","",DATEDIF(D42,入力!$C$3,"Y")),入力!E42)</f>
        <v/>
      </c>
      <c r="F42" s="507" t="str">
        <f>IF(入力!F42="","",入力!F42)</f>
        <v/>
      </c>
      <c r="G42" s="146" t="str">
        <f>IF(入力!G42="","",入力!G42)</f>
        <v/>
      </c>
      <c r="H42" s="146" t="str">
        <f>IF(入力!H42="","",入力!H42)</f>
        <v/>
      </c>
      <c r="I42" s="507" t="str">
        <f>IF(入力!I42="","",入力!I42)</f>
        <v/>
      </c>
      <c r="J42" s="122" t="str">
        <f>IF(入力!J42="","",入力!J42)</f>
        <v/>
      </c>
      <c r="K42" s="406" t="str">
        <f>IF(入力!K42="","",IF(入力!K42&gt;=100,IF(入力!K42&lt;=250,"○","最高値エラー"),"最低値エラー"))</f>
        <v/>
      </c>
      <c r="L42" s="342" t="str">
        <f>IF(入力!L42="","",IF(入力!L42&gt;=20,IF(入力!L42&lt;=200,"○","最高値エラー"),"最低値エラー"))</f>
        <v/>
      </c>
      <c r="M42" s="325" t="str">
        <f>IF(入力!M42="","",IF(入力!M42&gt;=0,IF(入力!M42&lt;=100,"○","最高値エラー"),"最低値エラー"))</f>
        <v/>
      </c>
      <c r="N42" s="325" t="str">
        <f>IF(入力!N42="","",IF(入力!N42&gt;=0,IF(入力!N42&lt;=100,"○","最高値エラー"),"最低値エラー"))</f>
        <v/>
      </c>
      <c r="O42" s="325" t="str">
        <f>IF(入力!O42="", IF(OR(入力!L42="",入力!M42="",入力!N42=""),"", IF(入力!L42&gt;(入力!L42-(入力!L42*(4.57/(1.0868-0.00133*(入力!M42+入力!N42))-4.142)*100)/100), IF((入力!L42-(入力!L42*(4.57/(1.0868-0.00133*(入力!M42+入力!N42))-4.142)*100)/100)&gt;=20,IF((入力!L42-(入力!L42*(4.57/(1.0868-0.00133*(入力!M42+入力!N42))-4.142)*100)/100)&lt;=200,"○","最高値エラー"),"最低値エラー"),"関係性エラー")), IF(入力!O42&gt;=20,IF(入力!O42&lt;=200,IF(入力!L42&gt;入力!O42,"○","関係性エラー"),"最高値エラー"),"最低値エラー"))</f>
        <v/>
      </c>
      <c r="P42" s="325" t="str">
        <f>IF(入力!P42="", IF(入力!K42="","", IF(入力!L42/POWER(入力!K42/100,2)&gt;=10,IF(入力!L42/POWER(入力!K42/100,2)&lt;=50,"○","最高値エラー"),"最低値エラー")), IF(入力!P42&gt;=10,IF(入力!P42&lt;=50,"○","最高値エラー"),"最低値エラー"))</f>
        <v/>
      </c>
      <c r="Q42" s="407" t="str">
        <f>IF(入力!Q42="","", IF(入力!R42="","", IF(入力!Q42&gt;=入力!R42, IF(入力!Q42&gt;=100,IF(入力!Q42&lt;=300,"○","最高値エラー"),"最低値エラー"),"関係性エラー")))</f>
        <v/>
      </c>
      <c r="R42" s="379" t="str">
        <f>IF(入力!R42="","", IF(入力!Q42="","", IF(入力!Q42&gt;=入力!R42, IF(入力!R42&gt;=100,IF(入力!R42&lt;=300,"○","最高値エラー"),"最低値エラー"),"関係性エラー")))</f>
        <v/>
      </c>
      <c r="S42" s="348" t="str">
        <f>IF(入力!S42="","", IF(AND(入力!U42="",入力!V42=""),"", IF(入力!S42&lt; MIN(入力!U42,入力!V42), IF(入力!S42&gt;=2,IF(入力!S42&lt;=10,"○","最低値エラー"),"最高値エラー"),"関係性エラー")))</f>
        <v/>
      </c>
      <c r="T42" s="343" t="str">
        <f>IF(入力!T42="","", IF(AND(入力!U42="",入力!V42=""),"", IF(入力!T42&lt; MIN(入力!U42,入力!V42), IF(入力!T42&gt;=2,IF(入力!T42&lt;=10,"○","最低値エラー"),"最高値エラー"),"関係性エラー")))</f>
        <v/>
      </c>
      <c r="U42" s="344" t="str">
        <f>IF(入力!U42="","", IF(AND(入力!S42="",入力!T42=""),"", IF(入力!U42&gt;MAX(入力!S42,入力!T42), IF(入力!U42&gt;=3,IF(入力!U42&lt;=10,"○","最低値エラー"),"最高値エラー"),"関係性エラー")))</f>
        <v/>
      </c>
      <c r="V42" s="413" t="str">
        <f>IF(入力!V42="","", IF(AND(入力!S42="",入力!T42=""),"", IF(入力!V42&gt;MAX(入力!S42,入力!T42), IF(入力!V42&gt;=3,IF(入力!V42&lt;=10,"○","最低値エラー"),"最高値エラー"),"関係性エラー")))</f>
        <v/>
      </c>
      <c r="W42" s="417" t="str">
        <f>IF(入力!W42="","",IF(入力!W42&gt;=100,IF(入力!W42&lt;=500,"○","最高値エラー"),"最低値エラー"))</f>
        <v/>
      </c>
      <c r="X42" s="418" t="str">
        <f>IF(入力!X42="","",IF(入力!X42&gt;=100,IF(入力!X42&lt;=500,"○","最高値エラー"),"最低値エラー"))</f>
        <v/>
      </c>
      <c r="Y42" s="361" t="str">
        <f>IF(入力!Y42="", IF(入力!W42="",IF(入力!X42="","", IF((入力!X42-入力!Q42)&gt;=10,IF((入力!X42-入力!Q42)&lt;=200,"○","最高値エラー"),"最低値エラー")),IF(入力!X42="", IF((入力!W42-入力!Q42)&gt;=10,IF((入力!W42-入力!Q42)&lt;=200,"○","最高値エラー"),"最低値エラー"),IF(入力!W42&gt;入力!X42, IF((入力!W42-入力!Q42)&gt;=10,IF((入力!W42-入力!Q42)&lt;=200,"○","最高値エラー"),"最低値エラー"), IF((入力!X42-入力!Q42)&gt;=10,IF((入力!X42-入力!Q42)&lt;=200,"○","最高値エラー"),"最低値エラー")))), IF(入力!Y42="","",IF(入力!Y42&gt;=10,IF(入力!Y42&lt;=200,"○","最高値エラー"),"最低値エラー")))</f>
        <v/>
      </c>
      <c r="Z42" s="361" t="str">
        <f>IF(入力!Z42="","", IF(AND(入力!AC42="",入力!AD42="",入力!AD42="",入力!AG42=""),"", IF(入力!Z42&gt; MAX(入力!AC42:'入力'!AD42,入力!AD42:'入力'!AG42), IF(入力!Z42&gt;=100,IF(入力!Z42&lt;=500,"○","最高値エラー"),"最低値エラー"),"関係性エラー")))</f>
        <v/>
      </c>
      <c r="AA42" s="361" t="str">
        <f>IF(入力!AA42="","", IF(AND(入力!AC42="",入力!AD42="",入力!AD42="",入力!AG42=""),"", IF(入力!AA42&gt; MAX(入力!AC42:'入力'!AD42,入力!AD42:'入力'!AG42), IF(入力!AA42&gt;=100,IF(入力!AA42&lt;=500,"○","最高値エラー"),"最低値エラー"),"関係性エラー")))</f>
        <v/>
      </c>
      <c r="AB42" s="361" t="str">
        <f>IF(入力!AB42="", IF(入力!Z42="",IF(入力!AA42="","", IF((入力!AA42-入力!Q42)&gt;=10,IF((入力!AA42-入力!Q42)&lt;=200,"○","最高値エラー"),"最低値エラー")),IF(入力!AA42="", IF((入力!Z42-入力!Q42)&gt;=10,IF((入力!Z42-入力!Q42)&lt;=200,"○","最高値エラー"),"最低値エラー"),IF(入力!Z42&gt;入力!AA42, IF((入力!Z42-入力!Q42)&gt;=10,IF((入力!Z42-入力!Q42)&lt;=200,"○","最高値エラー"),"最低値エラー"), IF((入力!AA42-入力!Q42)&gt;=10,IF((入力!AA42-入力!Q42)&lt;=200,"○","最高値エラー"),"最低値エラー")))), IF(入力!AB42="","",IF(入力!AB42&gt;=10,IF(入力!AB42&lt;=200,"○","最高値エラー"),"最低値エラー")))</f>
        <v/>
      </c>
      <c r="AC42" s="361" t="str">
        <f>IF(入力!AC42="","", IF(AND(入力!Z42="",入力!AA42=""),"", IF(入力!AC42&lt;MIN(入力!Z42:'入力'!AA42), IF(入力!AC42&gt;=100,IF(入力!AC42&lt;=500,"○","最高値エラー"),"最低値エラー"),"関係性エラー")))</f>
        <v/>
      </c>
      <c r="AD42" s="361" t="str">
        <f>IF(入力!AD42="","", IF(AND(入力!Z42="",入力!AA42=""),"", IF(入力!AD42&lt;MIN(入力!Z42:'入力'!AA42), IF(入力!AD42&gt;=100,IF(入力!AD42&lt;=500,"○","最高値エラー"),"最低値エラー"),"関係性エラー")))</f>
        <v/>
      </c>
      <c r="AE42" s="361" t="str">
        <f>IF(入力!AE42="", IF(入力!AC42="",IF(入力!AD42="","", IF((入力!AD42-入力!Q42)&gt;=10,IF((入力!AD42-入力!Q42)&lt;=200,"○","最高値エラー"),"最低値エラー")),IF(入力!AD42="", IF((入力!AC42-入力!Q42)&gt;=10,IF((入力!AC42-入力!Q42)&lt;=200,"○","最高値エラー"),"最低値エラー"),IF(入力!AC42&gt;入力!AD42, IF((入力!AC42-入力!Q42)&gt;=10,IF((入力!AC42-入力!Q42)&lt;=200,"○","最高値エラー"),"最低値エラー"), IF((入力!AD42-入力!Q42)&gt;=10,IF((入力!AD42-入力!Q42)&lt;=200,"○","最高値エラー"),"最低値エラー")))), IF(入力!AE42="","",IF(入力!AE42&gt;=10,IF(入力!AE42&lt;=200,"○","最高値エラー"),"最低値エラー")))</f>
        <v/>
      </c>
      <c r="AF42" s="361" t="str">
        <f>IF(入力!AF42="","", IF(AND(入力!Z42="",入力!AA42=""),"", IF(入力!AF42&lt;MIN(入力!Z42:'入力'!AA42), IF(入力!AF42&gt;=100,IF(入力!AF42&lt;=500,"○","最高値エラー"),"最低値エラー"),"関係性エラー")))</f>
        <v/>
      </c>
      <c r="AG42" s="361" t="str">
        <f>IF(入力!AG42="","", IF(AND(入力!Z42="",入力!AA42=""),"", IF(入力!AG42&lt;MIN(入力!Z42:'入力'!AA42), IF(入力!AG42&gt;=100,IF(入力!AG42&lt;=500,"○","最高値エラー"),"最低値エラー"),"関係性エラー")))</f>
        <v/>
      </c>
      <c r="AH42" s="361" t="str">
        <f>IF(入力!AH42="", IF(入力!AF42="",IF(入力!AG42="","", IF((入力!AG42-入力!Q42)&gt;=10,IF((入力!AG42-入力!Q42)&lt;=200,"○","最高値エラー"),"最低値エラー")),IF(入力!AG42="", IF((入力!AF42-入力!Q42)&gt;=10,IF((入力!AF42-入力!Q42)&lt;=200,"○","最高値エラー"),"最低値エラー"),IF(入力!AF42&gt;入力!AG42, IF((入力!AF42-入力!Q42)&gt;=10,IF((入力!AF42-入力!Q42)&lt;=200,"○","最高値エラー"),"最低値エラー"), IF((入力!AG42-入力!Q42)&gt;=10,IF((入力!AG42-入力!Q42)&lt;=200,"○","最高値エラー"),"最低値エラー")))), IF(入力!AH42="","",IF(入力!AH42&gt;=10,IF(入力!AH42&lt;=200,"○","最高値エラー"),"最低値エラー")))</f>
        <v/>
      </c>
      <c r="AI42" s="342" t="str">
        <f>IF(入力!AI42="","",IF(入力!AI42&gt;=3,IF(入力!AI42&lt;=20,"○","最高値エラー"),"最低値エラー"))</f>
        <v/>
      </c>
      <c r="AJ42" s="354" t="str">
        <f>IF(入力!AJ42="","",IF(入力!AJ42&gt;=3,IF(入力!AJ42&lt;=20,"○","最高値エラー"),"最低値エラー"))</f>
        <v/>
      </c>
      <c r="AK42" s="340" t="str">
        <f>IF(入力!AK42="","",IF(入力!AK42&gt;=3,IF(入力!AK42&lt;=50,"○","最高値エラー"),"最低値エラー"))</f>
        <v/>
      </c>
      <c r="AL42" s="345" t="str">
        <f>IF(入力!AL42="","",IF(入力!AL42&gt;=3,IF(入力!AL42&lt;=50,"○","最高値エラー"),"最低値エラー"))</f>
        <v/>
      </c>
      <c r="AM42" s="324" t="str">
        <f>IF(入力!AL42="","",IF(入力!AL42&gt;=3,IF(入力!AL42&lt;=50,"○","最高値エラー"),"最低値エラー"))</f>
        <v/>
      </c>
      <c r="AN42" s="379" t="str">
        <f>IF(入力!AN42="","",IF(入力!AN42&gt;=-50,IF(入力!AN42&lt;=100,"○","最高値エラー"),"最低値エラー"))</f>
        <v/>
      </c>
      <c r="AO42" s="324" t="str">
        <f>IF(入力!AO42="","",IF(入力!AO42&gt;=50,IF(入力!AO42&lt;=300,"○","最高値エラー"),"最低値エラー"))</f>
        <v/>
      </c>
      <c r="AP42" s="379" t="str">
        <f>IF(入力!AP42="","",IF(入力!AP42&gt;=-50,IF(入力!AP42&lt;=100,"○","最高値エラー"),"最低値エラー"))</f>
        <v/>
      </c>
      <c r="AQ42" s="324" t="str">
        <f>IF(入力!AQ42="","",IF(入力!AQ42&gt;=20,IF(入力!AQ42&lt;=200,"○","最高値エラー"),"最低値エラー"))</f>
        <v/>
      </c>
      <c r="AR42" s="379" t="str">
        <f>IF(入力!AR42="","",IF(入力!AR42&gt;=20,IF(入力!AR42&lt;=200,"○","最高値エラー"),"最低値エラー"))</f>
        <v/>
      </c>
      <c r="AS42" s="389" t="str">
        <f>IF(入力!AS42="","",IF(入力!AS42&gt;=0,IF(入力!AS42&lt;=4000,"○","最高値エラー"),"最低値エラー"))</f>
        <v/>
      </c>
      <c r="AT42" s="425" t="str">
        <f>IF(入力!AT42="","",IF(入力!AT42&gt;=0,IF(入力!AT42&lt;=100,"○","最高値エラー"),"最低値エラー"))</f>
        <v/>
      </c>
      <c r="AU42" s="324" t="str">
        <f>IF(入力!AU42="","",IF(入力!AU42&gt;=0,IF(入力!AU42&lt;=150,"○","最高値エラー"),"最低値エラー"))</f>
        <v/>
      </c>
      <c r="AV42" s="332" t="str">
        <f>IF(入力!AV42="","",IF(入力!AV42&gt;=0,IF(入力!AV42&lt;=150,"○","最高値エラー"),"最低値エラー"))</f>
        <v/>
      </c>
      <c r="AW42" s="324" t="str">
        <f>IF(入力!AW42="","",IF(入力!AW42&gt;=0,IF(入力!AW42&lt;=150,"○","最高値エラー"),"最低値エラー"))</f>
        <v/>
      </c>
      <c r="AX42" s="396" t="str">
        <f>IF(入力!AX42="","",IF(入力!AX42&gt;=0,IF(入力!AX42&lt;=150,"○","最高値エラー"),"最低値エラー"))</f>
        <v/>
      </c>
    </row>
    <row r="43" spans="1:50">
      <c r="A43" s="84">
        <f>IF(入力!A43="","",入力!A43)</f>
        <v>30</v>
      </c>
      <c r="B43" s="146" t="str">
        <f>IF(入力!B43="","",入力!B43)</f>
        <v/>
      </c>
      <c r="C43" s="146" t="str">
        <f>IF(入力!C43="","",入力!C43)</f>
        <v/>
      </c>
      <c r="D43" s="91" t="str">
        <f>IF(入力!D43="","",入力!D43)</f>
        <v/>
      </c>
      <c r="E43" s="507" t="str">
        <f>IF(入力!E43="", IF(D43="","",DATEDIF(D43,入力!$C$3,"Y")),入力!E43)</f>
        <v/>
      </c>
      <c r="F43" s="507" t="str">
        <f>IF(入力!F43="","",入力!F43)</f>
        <v/>
      </c>
      <c r="G43" s="146" t="str">
        <f>IF(入力!G43="","",入力!G43)</f>
        <v/>
      </c>
      <c r="H43" s="146" t="str">
        <f>IF(入力!H43="","",入力!H43)</f>
        <v/>
      </c>
      <c r="I43" s="507" t="str">
        <f>IF(入力!I43="","",入力!I43)</f>
        <v/>
      </c>
      <c r="J43" s="122" t="str">
        <f>IF(入力!J43="","",入力!J43)</f>
        <v/>
      </c>
      <c r="K43" s="406" t="str">
        <f>IF(入力!K43="","",IF(入力!K43&gt;=100,IF(入力!K43&lt;=250,"○","最高値エラー"),"最低値エラー"))</f>
        <v/>
      </c>
      <c r="L43" s="342" t="str">
        <f>IF(入力!L43="","",IF(入力!L43&gt;=20,IF(入力!L43&lt;=200,"○","最高値エラー"),"最低値エラー"))</f>
        <v/>
      </c>
      <c r="M43" s="325" t="str">
        <f>IF(入力!M43="","",IF(入力!M43&gt;=0,IF(入力!M43&lt;=100,"○","最高値エラー"),"最低値エラー"))</f>
        <v/>
      </c>
      <c r="N43" s="325" t="str">
        <f>IF(入力!N43="","",IF(入力!N43&gt;=0,IF(入力!N43&lt;=100,"○","最高値エラー"),"最低値エラー"))</f>
        <v/>
      </c>
      <c r="O43" s="325" t="str">
        <f>IF(入力!O43="", IF(OR(入力!L43="",入力!M43="",入力!N43=""),"", IF(入力!L43&gt;(入力!L43-(入力!L43*(4.57/(1.0868-0.00133*(入力!M43+入力!N43))-4.142)*100)/100), IF((入力!L43-(入力!L43*(4.57/(1.0868-0.00133*(入力!M43+入力!N43))-4.142)*100)/100)&gt;=20,IF((入力!L43-(入力!L43*(4.57/(1.0868-0.00133*(入力!M43+入力!N43))-4.142)*100)/100)&lt;=200,"○","最高値エラー"),"最低値エラー"),"関係性エラー")), IF(入力!O43&gt;=20,IF(入力!O43&lt;=200,IF(入力!L43&gt;入力!O43,"○","関係性エラー"),"最高値エラー"),"最低値エラー"))</f>
        <v/>
      </c>
      <c r="P43" s="325" t="str">
        <f>IF(入力!P43="", IF(入力!K43="","", IF(入力!L43/POWER(入力!K43/100,2)&gt;=10,IF(入力!L43/POWER(入力!K43/100,2)&lt;=50,"○","最高値エラー"),"最低値エラー")), IF(入力!P43&gt;=10,IF(入力!P43&lt;=50,"○","最高値エラー"),"最低値エラー"))</f>
        <v/>
      </c>
      <c r="Q43" s="407" t="str">
        <f>IF(入力!Q43="","", IF(入力!R43="","", IF(入力!Q43&gt;=入力!R43, IF(入力!Q43&gt;=100,IF(入力!Q43&lt;=300,"○","最高値エラー"),"最低値エラー"),"関係性エラー")))</f>
        <v/>
      </c>
      <c r="R43" s="379" t="str">
        <f>IF(入力!R43="","", IF(入力!Q43="","", IF(入力!Q43&gt;=入力!R43, IF(入力!R43&gt;=100,IF(入力!R43&lt;=300,"○","最高値エラー"),"最低値エラー"),"関係性エラー")))</f>
        <v/>
      </c>
      <c r="S43" s="348" t="str">
        <f>IF(入力!S43="","", IF(AND(入力!U43="",入力!V43=""),"", IF(入力!S43&lt; MIN(入力!U43,入力!V43), IF(入力!S43&gt;=2,IF(入力!S43&lt;=10,"○","最低値エラー"),"最高値エラー"),"関係性エラー")))</f>
        <v/>
      </c>
      <c r="T43" s="343" t="str">
        <f>IF(入力!T43="","", IF(AND(入力!U43="",入力!V43=""),"", IF(入力!T43&lt; MIN(入力!U43,入力!V43), IF(入力!T43&gt;=2,IF(入力!T43&lt;=10,"○","最低値エラー"),"最高値エラー"),"関係性エラー")))</f>
        <v/>
      </c>
      <c r="U43" s="344" t="str">
        <f>IF(入力!U43="","", IF(AND(入力!S43="",入力!T43=""),"", IF(入力!U43&gt;MAX(入力!S43,入力!T43), IF(入力!U43&gt;=3,IF(入力!U43&lt;=10,"○","最低値エラー"),"最高値エラー"),"関係性エラー")))</f>
        <v/>
      </c>
      <c r="V43" s="413" t="str">
        <f>IF(入力!V43="","", IF(AND(入力!S43="",入力!T43=""),"", IF(入力!V43&gt;MAX(入力!S43,入力!T43), IF(入力!V43&gt;=3,IF(入力!V43&lt;=10,"○","最低値エラー"),"最高値エラー"),"関係性エラー")))</f>
        <v/>
      </c>
      <c r="W43" s="417" t="str">
        <f>IF(入力!W43="","",IF(入力!W43&gt;=100,IF(入力!W43&lt;=500,"○","最高値エラー"),"最低値エラー"))</f>
        <v/>
      </c>
      <c r="X43" s="418" t="str">
        <f>IF(入力!X43="","",IF(入力!X43&gt;=100,IF(入力!X43&lt;=500,"○","最高値エラー"),"最低値エラー"))</f>
        <v/>
      </c>
      <c r="Y43" s="361" t="str">
        <f>IF(入力!Y43="", IF(入力!W43="",IF(入力!X43="","", IF((入力!X43-入力!Q43)&gt;=10,IF((入力!X43-入力!Q43)&lt;=200,"○","最高値エラー"),"最低値エラー")),IF(入力!X43="", IF((入力!W43-入力!Q43)&gt;=10,IF((入力!W43-入力!Q43)&lt;=200,"○","最高値エラー"),"最低値エラー"),IF(入力!W43&gt;入力!X43, IF((入力!W43-入力!Q43)&gt;=10,IF((入力!W43-入力!Q43)&lt;=200,"○","最高値エラー"),"最低値エラー"), IF((入力!X43-入力!Q43)&gt;=10,IF((入力!X43-入力!Q43)&lt;=200,"○","最高値エラー"),"最低値エラー")))), IF(入力!Y43="","",IF(入力!Y43&gt;=10,IF(入力!Y43&lt;=200,"○","最高値エラー"),"最低値エラー")))</f>
        <v/>
      </c>
      <c r="Z43" s="361" t="str">
        <f>IF(入力!Z43="","", IF(AND(入力!AC43="",入力!AD43="",入力!AD43="",入力!AG43=""),"", IF(入力!Z43&gt; MAX(入力!AC43:'入力'!AD43,入力!AD43:'入力'!AG43), IF(入力!Z43&gt;=100,IF(入力!Z43&lt;=500,"○","最高値エラー"),"最低値エラー"),"関係性エラー")))</f>
        <v/>
      </c>
      <c r="AA43" s="361" t="str">
        <f>IF(入力!AA43="","", IF(AND(入力!AC43="",入力!AD43="",入力!AD43="",入力!AG43=""),"", IF(入力!AA43&gt; MAX(入力!AC43:'入力'!AD43,入力!AD43:'入力'!AG43), IF(入力!AA43&gt;=100,IF(入力!AA43&lt;=500,"○","最高値エラー"),"最低値エラー"),"関係性エラー")))</f>
        <v/>
      </c>
      <c r="AB43" s="361" t="str">
        <f>IF(入力!AB43="", IF(入力!Z43="",IF(入力!AA43="","", IF((入力!AA43-入力!Q43)&gt;=10,IF((入力!AA43-入力!Q43)&lt;=200,"○","最高値エラー"),"最低値エラー")),IF(入力!AA43="", IF((入力!Z43-入力!Q43)&gt;=10,IF((入力!Z43-入力!Q43)&lt;=200,"○","最高値エラー"),"最低値エラー"),IF(入力!Z43&gt;入力!AA43, IF((入力!Z43-入力!Q43)&gt;=10,IF((入力!Z43-入力!Q43)&lt;=200,"○","最高値エラー"),"最低値エラー"), IF((入力!AA43-入力!Q43)&gt;=10,IF((入力!AA43-入力!Q43)&lt;=200,"○","最高値エラー"),"最低値エラー")))), IF(入力!AB43="","",IF(入力!AB43&gt;=10,IF(入力!AB43&lt;=200,"○","最高値エラー"),"最低値エラー")))</f>
        <v/>
      </c>
      <c r="AC43" s="361" t="str">
        <f>IF(入力!AC43="","", IF(AND(入力!Z43="",入力!AA43=""),"", IF(入力!AC43&lt;MIN(入力!Z43:'入力'!AA43), IF(入力!AC43&gt;=100,IF(入力!AC43&lt;=500,"○","最高値エラー"),"最低値エラー"),"関係性エラー")))</f>
        <v/>
      </c>
      <c r="AD43" s="361" t="str">
        <f>IF(入力!AD43="","", IF(AND(入力!Z43="",入力!AA43=""),"", IF(入力!AD43&lt;MIN(入力!Z43:'入力'!AA43), IF(入力!AD43&gt;=100,IF(入力!AD43&lt;=500,"○","最高値エラー"),"最低値エラー"),"関係性エラー")))</f>
        <v/>
      </c>
      <c r="AE43" s="361" t="str">
        <f>IF(入力!AE43="", IF(入力!AC43="",IF(入力!AD43="","", IF((入力!AD43-入力!Q43)&gt;=10,IF((入力!AD43-入力!Q43)&lt;=200,"○","最高値エラー"),"最低値エラー")),IF(入力!AD43="", IF((入力!AC43-入力!Q43)&gt;=10,IF((入力!AC43-入力!Q43)&lt;=200,"○","最高値エラー"),"最低値エラー"),IF(入力!AC43&gt;入力!AD43, IF((入力!AC43-入力!Q43)&gt;=10,IF((入力!AC43-入力!Q43)&lt;=200,"○","最高値エラー"),"最低値エラー"), IF((入力!AD43-入力!Q43)&gt;=10,IF((入力!AD43-入力!Q43)&lt;=200,"○","最高値エラー"),"最低値エラー")))), IF(入力!AE43="","",IF(入力!AE43&gt;=10,IF(入力!AE43&lt;=200,"○","最高値エラー"),"最低値エラー")))</f>
        <v/>
      </c>
      <c r="AF43" s="361" t="str">
        <f>IF(入力!AF43="","", IF(AND(入力!Z43="",入力!AA43=""),"", IF(入力!AF43&lt;MIN(入力!Z43:'入力'!AA43), IF(入力!AF43&gt;=100,IF(入力!AF43&lt;=500,"○","最高値エラー"),"最低値エラー"),"関係性エラー")))</f>
        <v/>
      </c>
      <c r="AG43" s="361" t="str">
        <f>IF(入力!AG43="","", IF(AND(入力!Z43="",入力!AA43=""),"", IF(入力!AG43&lt;MIN(入力!Z43:'入力'!AA43), IF(入力!AG43&gt;=100,IF(入力!AG43&lt;=500,"○","最高値エラー"),"最低値エラー"),"関係性エラー")))</f>
        <v/>
      </c>
      <c r="AH43" s="361" t="str">
        <f>IF(入力!AH43="", IF(入力!AF43="",IF(入力!AG43="","", IF((入力!AG43-入力!Q43)&gt;=10,IF((入力!AG43-入力!Q43)&lt;=200,"○","最高値エラー"),"最低値エラー")),IF(入力!AG43="", IF((入力!AF43-入力!Q43)&gt;=10,IF((入力!AF43-入力!Q43)&lt;=200,"○","最高値エラー"),"最低値エラー"),IF(入力!AF43&gt;入力!AG43, IF((入力!AF43-入力!Q43)&gt;=10,IF((入力!AF43-入力!Q43)&lt;=200,"○","最高値エラー"),"最低値エラー"), IF((入力!AG43-入力!Q43)&gt;=10,IF((入力!AG43-入力!Q43)&lt;=200,"○","最高値エラー"),"最低値エラー")))), IF(入力!AH43="","",IF(入力!AH43&gt;=10,IF(入力!AH43&lt;=200,"○","最高値エラー"),"最低値エラー")))</f>
        <v/>
      </c>
      <c r="AI43" s="342" t="str">
        <f>IF(入力!AI43="","",IF(入力!AI43&gt;=3,IF(入力!AI43&lt;=20,"○","最高値エラー"),"最低値エラー"))</f>
        <v/>
      </c>
      <c r="AJ43" s="354" t="str">
        <f>IF(入力!AJ43="","",IF(入力!AJ43&gt;=3,IF(入力!AJ43&lt;=20,"○","最高値エラー"),"最低値エラー"))</f>
        <v/>
      </c>
      <c r="AK43" s="340" t="str">
        <f>IF(入力!AK43="","",IF(入力!AK43&gt;=3,IF(入力!AK43&lt;=50,"○","最高値エラー"),"最低値エラー"))</f>
        <v/>
      </c>
      <c r="AL43" s="345" t="str">
        <f>IF(入力!AL43="","",IF(入力!AL43&gt;=3,IF(入力!AL43&lt;=50,"○","最高値エラー"),"最低値エラー"))</f>
        <v/>
      </c>
      <c r="AM43" s="324" t="str">
        <f>IF(入力!AL43="","",IF(入力!AL43&gt;=3,IF(入力!AL43&lt;=50,"○","最高値エラー"),"最低値エラー"))</f>
        <v/>
      </c>
      <c r="AN43" s="379" t="str">
        <f>IF(入力!AN43="","",IF(入力!AN43&gt;=-50,IF(入力!AN43&lt;=100,"○","最高値エラー"),"最低値エラー"))</f>
        <v/>
      </c>
      <c r="AO43" s="324" t="str">
        <f>IF(入力!AO43="","",IF(入力!AO43&gt;=50,IF(入力!AO43&lt;=300,"○","最高値エラー"),"最低値エラー"))</f>
        <v/>
      </c>
      <c r="AP43" s="379" t="str">
        <f>IF(入力!AP43="","",IF(入力!AP43&gt;=-50,IF(入力!AP43&lt;=100,"○","最高値エラー"),"最低値エラー"))</f>
        <v/>
      </c>
      <c r="AQ43" s="324" t="str">
        <f>IF(入力!AQ43="","",IF(入力!AQ43&gt;=20,IF(入力!AQ43&lt;=200,"○","最高値エラー"),"最低値エラー"))</f>
        <v/>
      </c>
      <c r="AR43" s="379" t="str">
        <f>IF(入力!AR43="","",IF(入力!AR43&gt;=20,IF(入力!AR43&lt;=200,"○","最高値エラー"),"最低値エラー"))</f>
        <v/>
      </c>
      <c r="AS43" s="389" t="str">
        <f>IF(入力!AS43="","",IF(入力!AS43&gt;=0,IF(入力!AS43&lt;=4000,"○","最高値エラー"),"最低値エラー"))</f>
        <v/>
      </c>
      <c r="AT43" s="425" t="str">
        <f>IF(入力!AT43="","",IF(入力!AT43&gt;=0,IF(入力!AT43&lt;=100,"○","最高値エラー"),"最低値エラー"))</f>
        <v/>
      </c>
      <c r="AU43" s="324" t="str">
        <f>IF(入力!AU43="","",IF(入力!AU43&gt;=0,IF(入力!AU43&lt;=150,"○","最高値エラー"),"最低値エラー"))</f>
        <v/>
      </c>
      <c r="AV43" s="332" t="str">
        <f>IF(入力!AV43="","",IF(入力!AV43&gt;=0,IF(入力!AV43&lt;=150,"○","最高値エラー"),"最低値エラー"))</f>
        <v/>
      </c>
      <c r="AW43" s="324" t="str">
        <f>IF(入力!AW43="","",IF(入力!AW43&gt;=0,IF(入力!AW43&lt;=150,"○","最高値エラー"),"最低値エラー"))</f>
        <v/>
      </c>
      <c r="AX43" s="396" t="str">
        <f>IF(入力!AX43="","",IF(入力!AX43&gt;=0,IF(入力!AX43&lt;=150,"○","最高値エラー"),"最低値エラー"))</f>
        <v/>
      </c>
    </row>
    <row r="44" spans="1:50">
      <c r="A44" s="84">
        <f>IF(入力!A44="","",入力!A44)</f>
        <v>31</v>
      </c>
      <c r="B44" s="146" t="str">
        <f>IF(入力!B44="","",入力!B44)</f>
        <v/>
      </c>
      <c r="C44" s="146" t="str">
        <f>IF(入力!C44="","",入力!C44)</f>
        <v/>
      </c>
      <c r="D44" s="91" t="str">
        <f>IF(入力!D44="","",入力!D44)</f>
        <v/>
      </c>
      <c r="E44" s="507" t="str">
        <f>IF(入力!E44="", IF(D44="","",DATEDIF(D44,入力!$C$3,"Y")),入力!E44)</f>
        <v/>
      </c>
      <c r="F44" s="507" t="str">
        <f>IF(入力!F44="","",入力!F44)</f>
        <v/>
      </c>
      <c r="G44" s="146" t="str">
        <f>IF(入力!G44="","",入力!G44)</f>
        <v/>
      </c>
      <c r="H44" s="146" t="str">
        <f>IF(入力!H44="","",入力!H44)</f>
        <v/>
      </c>
      <c r="I44" s="507" t="str">
        <f>IF(入力!I44="","",入力!I44)</f>
        <v/>
      </c>
      <c r="J44" s="122" t="str">
        <f>IF(入力!J44="","",入力!J44)</f>
        <v/>
      </c>
      <c r="K44" s="406" t="str">
        <f>IF(入力!K44="","",IF(入力!K44&gt;=100,IF(入力!K44&lt;=250,"○","最高値エラー"),"最低値エラー"))</f>
        <v/>
      </c>
      <c r="L44" s="342" t="str">
        <f>IF(入力!L44="","",IF(入力!L44&gt;=20,IF(入力!L44&lt;=200,"○","最高値エラー"),"最低値エラー"))</f>
        <v/>
      </c>
      <c r="M44" s="325" t="str">
        <f>IF(入力!M44="","",IF(入力!M44&gt;=0,IF(入力!M44&lt;=100,"○","最高値エラー"),"最低値エラー"))</f>
        <v/>
      </c>
      <c r="N44" s="325" t="str">
        <f>IF(入力!N44="","",IF(入力!N44&gt;=0,IF(入力!N44&lt;=100,"○","最高値エラー"),"最低値エラー"))</f>
        <v/>
      </c>
      <c r="O44" s="325" t="str">
        <f>IF(入力!O44="", IF(OR(入力!L44="",入力!M44="",入力!N44=""),"", IF(入力!L44&gt;(入力!L44-(入力!L44*(4.57/(1.0868-0.00133*(入力!M44+入力!N44))-4.142)*100)/100), IF((入力!L44-(入力!L44*(4.57/(1.0868-0.00133*(入力!M44+入力!N44))-4.142)*100)/100)&gt;=20,IF((入力!L44-(入力!L44*(4.57/(1.0868-0.00133*(入力!M44+入力!N44))-4.142)*100)/100)&lt;=200,"○","最高値エラー"),"最低値エラー"),"関係性エラー")), IF(入力!O44&gt;=20,IF(入力!O44&lt;=200,IF(入力!L44&gt;入力!O44,"○","関係性エラー"),"最高値エラー"),"最低値エラー"))</f>
        <v/>
      </c>
      <c r="P44" s="325" t="str">
        <f>IF(入力!P44="", IF(入力!K44="","", IF(入力!L44/POWER(入力!K44/100,2)&gt;=10,IF(入力!L44/POWER(入力!K44/100,2)&lt;=50,"○","最高値エラー"),"最低値エラー")), IF(入力!P44&gt;=10,IF(入力!P44&lt;=50,"○","最高値エラー"),"最低値エラー"))</f>
        <v/>
      </c>
      <c r="Q44" s="407" t="str">
        <f>IF(入力!Q44="","", IF(入力!R44="","", IF(入力!Q44&gt;=入力!R44, IF(入力!Q44&gt;=100,IF(入力!Q44&lt;=300,"○","最高値エラー"),"最低値エラー"),"関係性エラー")))</f>
        <v/>
      </c>
      <c r="R44" s="379" t="str">
        <f>IF(入力!R44="","", IF(入力!Q44="","", IF(入力!Q44&gt;=入力!R44, IF(入力!R44&gt;=100,IF(入力!R44&lt;=300,"○","最高値エラー"),"最低値エラー"),"関係性エラー")))</f>
        <v/>
      </c>
      <c r="S44" s="348" t="str">
        <f>IF(入力!S44="","", IF(AND(入力!U44="",入力!V44=""),"", IF(入力!S44&lt; MIN(入力!U44,入力!V44), IF(入力!S44&gt;=2,IF(入力!S44&lt;=10,"○","最低値エラー"),"最高値エラー"),"関係性エラー")))</f>
        <v/>
      </c>
      <c r="T44" s="343" t="str">
        <f>IF(入力!T44="","", IF(AND(入力!U44="",入力!V44=""),"", IF(入力!T44&lt; MIN(入力!U44,入力!V44), IF(入力!T44&gt;=2,IF(入力!T44&lt;=10,"○","最低値エラー"),"最高値エラー"),"関係性エラー")))</f>
        <v/>
      </c>
      <c r="U44" s="344" t="str">
        <f>IF(入力!U44="","", IF(AND(入力!S44="",入力!T44=""),"", IF(入力!U44&gt;MAX(入力!S44,入力!T44), IF(入力!U44&gt;=3,IF(入力!U44&lt;=10,"○","最低値エラー"),"最高値エラー"),"関係性エラー")))</f>
        <v/>
      </c>
      <c r="V44" s="413" t="str">
        <f>IF(入力!V44="","", IF(AND(入力!S44="",入力!T44=""),"", IF(入力!V44&gt;MAX(入力!S44,入力!T44), IF(入力!V44&gt;=3,IF(入力!V44&lt;=10,"○","最低値エラー"),"最高値エラー"),"関係性エラー")))</f>
        <v/>
      </c>
      <c r="W44" s="417" t="str">
        <f>IF(入力!W44="","",IF(入力!W44&gt;=100,IF(入力!W44&lt;=500,"○","最高値エラー"),"最低値エラー"))</f>
        <v/>
      </c>
      <c r="X44" s="418" t="str">
        <f>IF(入力!X44="","",IF(入力!X44&gt;=100,IF(入力!X44&lt;=500,"○","最高値エラー"),"最低値エラー"))</f>
        <v/>
      </c>
      <c r="Y44" s="361" t="str">
        <f>IF(入力!Y44="", IF(入力!W44="",IF(入力!X44="","", IF((入力!X44-入力!Q44)&gt;=10,IF((入力!X44-入力!Q44)&lt;=200,"○","最高値エラー"),"最低値エラー")),IF(入力!X44="", IF((入力!W44-入力!Q44)&gt;=10,IF((入力!W44-入力!Q44)&lt;=200,"○","最高値エラー"),"最低値エラー"),IF(入力!W44&gt;入力!X44, IF((入力!W44-入力!Q44)&gt;=10,IF((入力!W44-入力!Q44)&lt;=200,"○","最高値エラー"),"最低値エラー"), IF((入力!X44-入力!Q44)&gt;=10,IF((入力!X44-入力!Q44)&lt;=200,"○","最高値エラー"),"最低値エラー")))), IF(入力!Y44="","",IF(入力!Y44&gt;=10,IF(入力!Y44&lt;=200,"○","最高値エラー"),"最低値エラー")))</f>
        <v/>
      </c>
      <c r="Z44" s="361" t="str">
        <f>IF(入力!Z44="","", IF(AND(入力!AC44="",入力!AD44="",入力!AD44="",入力!AG44=""),"", IF(入力!Z44&gt; MAX(入力!AC44:'入力'!AD44,入力!AD44:'入力'!AG44), IF(入力!Z44&gt;=100,IF(入力!Z44&lt;=500,"○","最高値エラー"),"最低値エラー"),"関係性エラー")))</f>
        <v/>
      </c>
      <c r="AA44" s="361" t="str">
        <f>IF(入力!AA44="","", IF(AND(入力!AC44="",入力!AD44="",入力!AD44="",入力!AG44=""),"", IF(入力!AA44&gt; MAX(入力!AC44:'入力'!AD44,入力!AD44:'入力'!AG44), IF(入力!AA44&gt;=100,IF(入力!AA44&lt;=500,"○","最高値エラー"),"最低値エラー"),"関係性エラー")))</f>
        <v/>
      </c>
      <c r="AB44" s="361" t="str">
        <f>IF(入力!AB44="", IF(入力!Z44="",IF(入力!AA44="","", IF((入力!AA44-入力!Q44)&gt;=10,IF((入力!AA44-入力!Q44)&lt;=200,"○","最高値エラー"),"最低値エラー")),IF(入力!AA44="", IF((入力!Z44-入力!Q44)&gt;=10,IF((入力!Z44-入力!Q44)&lt;=200,"○","最高値エラー"),"最低値エラー"),IF(入力!Z44&gt;入力!AA44, IF((入力!Z44-入力!Q44)&gt;=10,IF((入力!Z44-入力!Q44)&lt;=200,"○","最高値エラー"),"最低値エラー"), IF((入力!AA44-入力!Q44)&gt;=10,IF((入力!AA44-入力!Q44)&lt;=200,"○","最高値エラー"),"最低値エラー")))), IF(入力!AB44="","",IF(入力!AB44&gt;=10,IF(入力!AB44&lt;=200,"○","最高値エラー"),"最低値エラー")))</f>
        <v/>
      </c>
      <c r="AC44" s="361" t="str">
        <f>IF(入力!AC44="","", IF(AND(入力!Z44="",入力!AA44=""),"", IF(入力!AC44&lt;MIN(入力!Z44:'入力'!AA44), IF(入力!AC44&gt;=100,IF(入力!AC44&lt;=500,"○","最高値エラー"),"最低値エラー"),"関係性エラー")))</f>
        <v/>
      </c>
      <c r="AD44" s="361" t="str">
        <f>IF(入力!AD44="","", IF(AND(入力!Z44="",入力!AA44=""),"", IF(入力!AD44&lt;MIN(入力!Z44:'入力'!AA44), IF(入力!AD44&gt;=100,IF(入力!AD44&lt;=500,"○","最高値エラー"),"最低値エラー"),"関係性エラー")))</f>
        <v/>
      </c>
      <c r="AE44" s="361" t="str">
        <f>IF(入力!AE44="", IF(入力!AC44="",IF(入力!AD44="","", IF((入力!AD44-入力!Q44)&gt;=10,IF((入力!AD44-入力!Q44)&lt;=200,"○","最高値エラー"),"最低値エラー")),IF(入力!AD44="", IF((入力!AC44-入力!Q44)&gt;=10,IF((入力!AC44-入力!Q44)&lt;=200,"○","最高値エラー"),"最低値エラー"),IF(入力!AC44&gt;入力!AD44, IF((入力!AC44-入力!Q44)&gt;=10,IF((入力!AC44-入力!Q44)&lt;=200,"○","最高値エラー"),"最低値エラー"), IF((入力!AD44-入力!Q44)&gt;=10,IF((入力!AD44-入力!Q44)&lt;=200,"○","最高値エラー"),"最低値エラー")))), IF(入力!AE44="","",IF(入力!AE44&gt;=10,IF(入力!AE44&lt;=200,"○","最高値エラー"),"最低値エラー")))</f>
        <v/>
      </c>
      <c r="AF44" s="361" t="str">
        <f>IF(入力!AF44="","", IF(AND(入力!Z44="",入力!AA44=""),"", IF(入力!AF44&lt;MIN(入力!Z44:'入力'!AA44), IF(入力!AF44&gt;=100,IF(入力!AF44&lt;=500,"○","最高値エラー"),"最低値エラー"),"関係性エラー")))</f>
        <v/>
      </c>
      <c r="AG44" s="361" t="str">
        <f>IF(入力!AG44="","", IF(AND(入力!Z44="",入力!AA44=""),"", IF(入力!AG44&lt;MIN(入力!Z44:'入力'!AA44), IF(入力!AG44&gt;=100,IF(入力!AG44&lt;=500,"○","最高値エラー"),"最低値エラー"),"関係性エラー")))</f>
        <v/>
      </c>
      <c r="AH44" s="361" t="str">
        <f>IF(入力!AH44="", IF(入力!AF44="",IF(入力!AG44="","", IF((入力!AG44-入力!Q44)&gt;=10,IF((入力!AG44-入力!Q44)&lt;=200,"○","最高値エラー"),"最低値エラー")),IF(入力!AG44="", IF((入力!AF44-入力!Q44)&gt;=10,IF((入力!AF44-入力!Q44)&lt;=200,"○","最高値エラー"),"最低値エラー"),IF(入力!AF44&gt;入力!AG44, IF((入力!AF44-入力!Q44)&gt;=10,IF((入力!AF44-入力!Q44)&lt;=200,"○","最高値エラー"),"最低値エラー"), IF((入力!AG44-入力!Q44)&gt;=10,IF((入力!AG44-入力!Q44)&lt;=200,"○","最高値エラー"),"最低値エラー")))), IF(入力!AH44="","",IF(入力!AH44&gt;=10,IF(入力!AH44&lt;=200,"○","最高値エラー"),"最低値エラー")))</f>
        <v/>
      </c>
      <c r="AI44" s="342" t="str">
        <f>IF(入力!AI44="","",IF(入力!AI44&gt;=3,IF(入力!AI44&lt;=20,"○","最高値エラー"),"最低値エラー"))</f>
        <v/>
      </c>
      <c r="AJ44" s="354" t="str">
        <f>IF(入力!AJ44="","",IF(入力!AJ44&gt;=3,IF(入力!AJ44&lt;=20,"○","最高値エラー"),"最低値エラー"))</f>
        <v/>
      </c>
      <c r="AK44" s="340" t="str">
        <f>IF(入力!AK44="","",IF(入力!AK44&gt;=3,IF(入力!AK44&lt;=50,"○","最高値エラー"),"最低値エラー"))</f>
        <v/>
      </c>
      <c r="AL44" s="345" t="str">
        <f>IF(入力!AL44="","",IF(入力!AL44&gt;=3,IF(入力!AL44&lt;=50,"○","最高値エラー"),"最低値エラー"))</f>
        <v/>
      </c>
      <c r="AM44" s="324" t="str">
        <f>IF(入力!AL44="","",IF(入力!AL44&gt;=3,IF(入力!AL44&lt;=50,"○","最高値エラー"),"最低値エラー"))</f>
        <v/>
      </c>
      <c r="AN44" s="379" t="str">
        <f>IF(入力!AN44="","",IF(入力!AN44&gt;=-50,IF(入力!AN44&lt;=100,"○","最高値エラー"),"最低値エラー"))</f>
        <v/>
      </c>
      <c r="AO44" s="324" t="str">
        <f>IF(入力!AO44="","",IF(入力!AO44&gt;=50,IF(入力!AO44&lt;=300,"○","最高値エラー"),"最低値エラー"))</f>
        <v/>
      </c>
      <c r="AP44" s="379" t="str">
        <f>IF(入力!AP44="","",IF(入力!AP44&gt;=-50,IF(入力!AP44&lt;=100,"○","最高値エラー"),"最低値エラー"))</f>
        <v/>
      </c>
      <c r="AQ44" s="324" t="str">
        <f>IF(入力!AQ44="","",IF(入力!AQ44&gt;=20,IF(入力!AQ44&lt;=200,"○","最高値エラー"),"最低値エラー"))</f>
        <v/>
      </c>
      <c r="AR44" s="379" t="str">
        <f>IF(入力!AR44="","",IF(入力!AR44&gt;=20,IF(入力!AR44&lt;=200,"○","最高値エラー"),"最低値エラー"))</f>
        <v/>
      </c>
      <c r="AS44" s="389" t="str">
        <f>IF(入力!AS44="","",IF(入力!AS44&gt;=0,IF(入力!AS44&lt;=4000,"○","最高値エラー"),"最低値エラー"))</f>
        <v/>
      </c>
      <c r="AT44" s="425" t="str">
        <f>IF(入力!AT44="","",IF(入力!AT44&gt;=0,IF(入力!AT44&lt;=100,"○","最高値エラー"),"最低値エラー"))</f>
        <v/>
      </c>
      <c r="AU44" s="324" t="str">
        <f>IF(入力!AU44="","",IF(入力!AU44&gt;=0,IF(入力!AU44&lt;=150,"○","最高値エラー"),"最低値エラー"))</f>
        <v/>
      </c>
      <c r="AV44" s="332" t="str">
        <f>IF(入力!AV44="","",IF(入力!AV44&gt;=0,IF(入力!AV44&lt;=150,"○","最高値エラー"),"最低値エラー"))</f>
        <v/>
      </c>
      <c r="AW44" s="324" t="str">
        <f>IF(入力!AW44="","",IF(入力!AW44&gt;=0,IF(入力!AW44&lt;=150,"○","最高値エラー"),"最低値エラー"))</f>
        <v/>
      </c>
      <c r="AX44" s="396" t="str">
        <f>IF(入力!AX44="","",IF(入力!AX44&gt;=0,IF(入力!AX44&lt;=150,"○","最高値エラー"),"最低値エラー"))</f>
        <v/>
      </c>
    </row>
    <row r="45" spans="1:50">
      <c r="A45" s="84">
        <f>IF(入力!A45="","",入力!A45)</f>
        <v>32</v>
      </c>
      <c r="B45" s="146" t="str">
        <f>IF(入力!B45="","",入力!B45)</f>
        <v/>
      </c>
      <c r="C45" s="146" t="str">
        <f>IF(入力!C45="","",入力!C45)</f>
        <v/>
      </c>
      <c r="D45" s="91" t="str">
        <f>IF(入力!D45="","",入力!D45)</f>
        <v/>
      </c>
      <c r="E45" s="507" t="str">
        <f>IF(入力!E45="", IF(D45="","",DATEDIF(D45,入力!$C$3,"Y")),入力!E45)</f>
        <v/>
      </c>
      <c r="F45" s="507" t="str">
        <f>IF(入力!F45="","",入力!F45)</f>
        <v/>
      </c>
      <c r="G45" s="146" t="str">
        <f>IF(入力!G45="","",入力!G45)</f>
        <v/>
      </c>
      <c r="H45" s="146" t="str">
        <f>IF(入力!H45="","",入力!H45)</f>
        <v/>
      </c>
      <c r="I45" s="507" t="str">
        <f>IF(入力!I45="","",入力!I45)</f>
        <v/>
      </c>
      <c r="J45" s="122" t="str">
        <f>IF(入力!J45="","",入力!J45)</f>
        <v/>
      </c>
      <c r="K45" s="406" t="str">
        <f>IF(入力!K45="","",IF(入力!K45&gt;=100,IF(入力!K45&lt;=250,"○","最高値エラー"),"最低値エラー"))</f>
        <v/>
      </c>
      <c r="L45" s="342" t="str">
        <f>IF(入力!L45="","",IF(入力!L45&gt;=20,IF(入力!L45&lt;=200,"○","最高値エラー"),"最低値エラー"))</f>
        <v/>
      </c>
      <c r="M45" s="325" t="str">
        <f>IF(入力!M45="","",IF(入力!M45&gt;=0,IF(入力!M45&lt;=100,"○","最高値エラー"),"最低値エラー"))</f>
        <v/>
      </c>
      <c r="N45" s="325" t="str">
        <f>IF(入力!N45="","",IF(入力!N45&gt;=0,IF(入力!N45&lt;=100,"○","最高値エラー"),"最低値エラー"))</f>
        <v/>
      </c>
      <c r="O45" s="325" t="str">
        <f>IF(入力!O45="", IF(OR(入力!L45="",入力!M45="",入力!N45=""),"", IF(入力!L45&gt;(入力!L45-(入力!L45*(4.57/(1.0868-0.00133*(入力!M45+入力!N45))-4.142)*100)/100), IF((入力!L45-(入力!L45*(4.57/(1.0868-0.00133*(入力!M45+入力!N45))-4.142)*100)/100)&gt;=20,IF((入力!L45-(入力!L45*(4.57/(1.0868-0.00133*(入力!M45+入力!N45))-4.142)*100)/100)&lt;=200,"○","最高値エラー"),"最低値エラー"),"関係性エラー")), IF(入力!O45&gt;=20,IF(入力!O45&lt;=200,IF(入力!L45&gt;入力!O45,"○","関係性エラー"),"最高値エラー"),"最低値エラー"))</f>
        <v/>
      </c>
      <c r="P45" s="325" t="str">
        <f>IF(入力!P45="", IF(入力!K45="","", IF(入力!L45/POWER(入力!K45/100,2)&gt;=10,IF(入力!L45/POWER(入力!K45/100,2)&lt;=50,"○","最高値エラー"),"最低値エラー")), IF(入力!P45&gt;=10,IF(入力!P45&lt;=50,"○","最高値エラー"),"最低値エラー"))</f>
        <v/>
      </c>
      <c r="Q45" s="407" t="str">
        <f>IF(入力!Q45="","", IF(入力!R45="","", IF(入力!Q45&gt;=入力!R45, IF(入力!Q45&gt;=100,IF(入力!Q45&lt;=300,"○","最高値エラー"),"最低値エラー"),"関係性エラー")))</f>
        <v/>
      </c>
      <c r="R45" s="379" t="str">
        <f>IF(入力!R45="","", IF(入力!Q45="","", IF(入力!Q45&gt;=入力!R45, IF(入力!R45&gt;=100,IF(入力!R45&lt;=300,"○","最高値エラー"),"最低値エラー"),"関係性エラー")))</f>
        <v/>
      </c>
      <c r="S45" s="348" t="str">
        <f>IF(入力!S45="","", IF(AND(入力!U45="",入力!V45=""),"", IF(入力!S45&lt; MIN(入力!U45,入力!V45), IF(入力!S45&gt;=2,IF(入力!S45&lt;=10,"○","最低値エラー"),"最高値エラー"),"関係性エラー")))</f>
        <v/>
      </c>
      <c r="T45" s="343" t="str">
        <f>IF(入力!T45="","", IF(AND(入力!U45="",入力!V45=""),"", IF(入力!T45&lt; MIN(入力!U45,入力!V45), IF(入力!T45&gt;=2,IF(入力!T45&lt;=10,"○","最低値エラー"),"最高値エラー"),"関係性エラー")))</f>
        <v/>
      </c>
      <c r="U45" s="344" t="str">
        <f>IF(入力!U45="","", IF(AND(入力!S45="",入力!T45=""),"", IF(入力!U45&gt;MAX(入力!S45,入力!T45), IF(入力!U45&gt;=3,IF(入力!U45&lt;=10,"○","最低値エラー"),"最高値エラー"),"関係性エラー")))</f>
        <v/>
      </c>
      <c r="V45" s="413" t="str">
        <f>IF(入力!V45="","", IF(AND(入力!S45="",入力!T45=""),"", IF(入力!V45&gt;MAX(入力!S45,入力!T45), IF(入力!V45&gt;=3,IF(入力!V45&lt;=10,"○","最低値エラー"),"最高値エラー"),"関係性エラー")))</f>
        <v/>
      </c>
      <c r="W45" s="417" t="str">
        <f>IF(入力!W45="","",IF(入力!W45&gt;=100,IF(入力!W45&lt;=500,"○","最高値エラー"),"最低値エラー"))</f>
        <v/>
      </c>
      <c r="X45" s="418" t="str">
        <f>IF(入力!X45="","",IF(入力!X45&gt;=100,IF(入力!X45&lt;=500,"○","最高値エラー"),"最低値エラー"))</f>
        <v/>
      </c>
      <c r="Y45" s="361" t="str">
        <f>IF(入力!Y45="", IF(入力!W45="",IF(入力!X45="","", IF((入力!X45-入力!Q45)&gt;=10,IF((入力!X45-入力!Q45)&lt;=200,"○","最高値エラー"),"最低値エラー")),IF(入力!X45="", IF((入力!W45-入力!Q45)&gt;=10,IF((入力!W45-入力!Q45)&lt;=200,"○","最高値エラー"),"最低値エラー"),IF(入力!W45&gt;入力!X45, IF((入力!W45-入力!Q45)&gt;=10,IF((入力!W45-入力!Q45)&lt;=200,"○","最高値エラー"),"最低値エラー"), IF((入力!X45-入力!Q45)&gt;=10,IF((入力!X45-入力!Q45)&lt;=200,"○","最高値エラー"),"最低値エラー")))), IF(入力!Y45="","",IF(入力!Y45&gt;=10,IF(入力!Y45&lt;=200,"○","最高値エラー"),"最低値エラー")))</f>
        <v/>
      </c>
      <c r="Z45" s="361" t="str">
        <f>IF(入力!Z45="","", IF(AND(入力!AC45="",入力!AD45="",入力!AD45="",入力!AG45=""),"", IF(入力!Z45&gt; MAX(入力!AC45:'入力'!AD45,入力!AD45:'入力'!AG45), IF(入力!Z45&gt;=100,IF(入力!Z45&lt;=500,"○","最高値エラー"),"最低値エラー"),"関係性エラー")))</f>
        <v/>
      </c>
      <c r="AA45" s="361" t="str">
        <f>IF(入力!AA45="","", IF(AND(入力!AC45="",入力!AD45="",入力!AD45="",入力!AG45=""),"", IF(入力!AA45&gt; MAX(入力!AC45:'入力'!AD45,入力!AD45:'入力'!AG45), IF(入力!AA45&gt;=100,IF(入力!AA45&lt;=500,"○","最高値エラー"),"最低値エラー"),"関係性エラー")))</f>
        <v/>
      </c>
      <c r="AB45" s="361" t="str">
        <f>IF(入力!AB45="", IF(入力!Z45="",IF(入力!AA45="","", IF((入力!AA45-入力!Q45)&gt;=10,IF((入力!AA45-入力!Q45)&lt;=200,"○","最高値エラー"),"最低値エラー")),IF(入力!AA45="", IF((入力!Z45-入力!Q45)&gt;=10,IF((入力!Z45-入力!Q45)&lt;=200,"○","最高値エラー"),"最低値エラー"),IF(入力!Z45&gt;入力!AA45, IF((入力!Z45-入力!Q45)&gt;=10,IF((入力!Z45-入力!Q45)&lt;=200,"○","最高値エラー"),"最低値エラー"), IF((入力!AA45-入力!Q45)&gt;=10,IF((入力!AA45-入力!Q45)&lt;=200,"○","最高値エラー"),"最低値エラー")))), IF(入力!AB45="","",IF(入力!AB45&gt;=10,IF(入力!AB45&lt;=200,"○","最高値エラー"),"最低値エラー")))</f>
        <v/>
      </c>
      <c r="AC45" s="361" t="str">
        <f>IF(入力!AC45="","", IF(AND(入力!Z45="",入力!AA45=""),"", IF(入力!AC45&lt;MIN(入力!Z45:'入力'!AA45), IF(入力!AC45&gt;=100,IF(入力!AC45&lt;=500,"○","最高値エラー"),"最低値エラー"),"関係性エラー")))</f>
        <v/>
      </c>
      <c r="AD45" s="361" t="str">
        <f>IF(入力!AD45="","", IF(AND(入力!Z45="",入力!AA45=""),"", IF(入力!AD45&lt;MIN(入力!Z45:'入力'!AA45), IF(入力!AD45&gt;=100,IF(入力!AD45&lt;=500,"○","最高値エラー"),"最低値エラー"),"関係性エラー")))</f>
        <v/>
      </c>
      <c r="AE45" s="361" t="str">
        <f>IF(入力!AE45="", IF(入力!AC45="",IF(入力!AD45="","", IF((入力!AD45-入力!Q45)&gt;=10,IF((入力!AD45-入力!Q45)&lt;=200,"○","最高値エラー"),"最低値エラー")),IF(入力!AD45="", IF((入力!AC45-入力!Q45)&gt;=10,IF((入力!AC45-入力!Q45)&lt;=200,"○","最高値エラー"),"最低値エラー"),IF(入力!AC45&gt;入力!AD45, IF((入力!AC45-入力!Q45)&gt;=10,IF((入力!AC45-入力!Q45)&lt;=200,"○","最高値エラー"),"最低値エラー"), IF((入力!AD45-入力!Q45)&gt;=10,IF((入力!AD45-入力!Q45)&lt;=200,"○","最高値エラー"),"最低値エラー")))), IF(入力!AE45="","",IF(入力!AE45&gt;=10,IF(入力!AE45&lt;=200,"○","最高値エラー"),"最低値エラー")))</f>
        <v/>
      </c>
      <c r="AF45" s="361" t="str">
        <f>IF(入力!AF45="","", IF(AND(入力!Z45="",入力!AA45=""),"", IF(入力!AF45&lt;MIN(入力!Z45:'入力'!AA45), IF(入力!AF45&gt;=100,IF(入力!AF45&lt;=500,"○","最高値エラー"),"最低値エラー"),"関係性エラー")))</f>
        <v/>
      </c>
      <c r="AG45" s="361" t="str">
        <f>IF(入力!AG45="","", IF(AND(入力!Z45="",入力!AA45=""),"", IF(入力!AG45&lt;MIN(入力!Z45:'入力'!AA45), IF(入力!AG45&gt;=100,IF(入力!AG45&lt;=500,"○","最高値エラー"),"最低値エラー"),"関係性エラー")))</f>
        <v/>
      </c>
      <c r="AH45" s="361" t="str">
        <f>IF(入力!AH45="", IF(入力!AF45="",IF(入力!AG45="","", IF((入力!AG45-入力!Q45)&gt;=10,IF((入力!AG45-入力!Q45)&lt;=200,"○","最高値エラー"),"最低値エラー")),IF(入力!AG45="", IF((入力!AF45-入力!Q45)&gt;=10,IF((入力!AF45-入力!Q45)&lt;=200,"○","最高値エラー"),"最低値エラー"),IF(入力!AF45&gt;入力!AG45, IF((入力!AF45-入力!Q45)&gt;=10,IF((入力!AF45-入力!Q45)&lt;=200,"○","最高値エラー"),"最低値エラー"), IF((入力!AG45-入力!Q45)&gt;=10,IF((入力!AG45-入力!Q45)&lt;=200,"○","最高値エラー"),"最低値エラー")))), IF(入力!AH45="","",IF(入力!AH45&gt;=10,IF(入力!AH45&lt;=200,"○","最高値エラー"),"最低値エラー")))</f>
        <v/>
      </c>
      <c r="AI45" s="342" t="str">
        <f>IF(入力!AI45="","",IF(入力!AI45&gt;=3,IF(入力!AI45&lt;=20,"○","最高値エラー"),"最低値エラー"))</f>
        <v/>
      </c>
      <c r="AJ45" s="354" t="str">
        <f>IF(入力!AJ45="","",IF(入力!AJ45&gt;=3,IF(入力!AJ45&lt;=20,"○","最高値エラー"),"最低値エラー"))</f>
        <v/>
      </c>
      <c r="AK45" s="340" t="str">
        <f>IF(入力!AK45="","",IF(入力!AK45&gt;=3,IF(入力!AK45&lt;=50,"○","最高値エラー"),"最低値エラー"))</f>
        <v/>
      </c>
      <c r="AL45" s="345" t="str">
        <f>IF(入力!AL45="","",IF(入力!AL45&gt;=3,IF(入力!AL45&lt;=50,"○","最高値エラー"),"最低値エラー"))</f>
        <v/>
      </c>
      <c r="AM45" s="324" t="str">
        <f>IF(入力!AL45="","",IF(入力!AL45&gt;=3,IF(入力!AL45&lt;=50,"○","最高値エラー"),"最低値エラー"))</f>
        <v/>
      </c>
      <c r="AN45" s="379" t="str">
        <f>IF(入力!AN45="","",IF(入力!AN45&gt;=-50,IF(入力!AN45&lt;=100,"○","最高値エラー"),"最低値エラー"))</f>
        <v/>
      </c>
      <c r="AO45" s="324" t="str">
        <f>IF(入力!AO45="","",IF(入力!AO45&gt;=50,IF(入力!AO45&lt;=300,"○","最高値エラー"),"最低値エラー"))</f>
        <v/>
      </c>
      <c r="AP45" s="379" t="str">
        <f>IF(入力!AP45="","",IF(入力!AP45&gt;=-50,IF(入力!AP45&lt;=100,"○","最高値エラー"),"最低値エラー"))</f>
        <v/>
      </c>
      <c r="AQ45" s="324" t="str">
        <f>IF(入力!AQ45="","",IF(入力!AQ45&gt;=20,IF(入力!AQ45&lt;=200,"○","最高値エラー"),"最低値エラー"))</f>
        <v/>
      </c>
      <c r="AR45" s="379" t="str">
        <f>IF(入力!AR45="","",IF(入力!AR45&gt;=20,IF(入力!AR45&lt;=200,"○","最高値エラー"),"最低値エラー"))</f>
        <v/>
      </c>
      <c r="AS45" s="389" t="str">
        <f>IF(入力!AS45="","",IF(入力!AS45&gt;=0,IF(入力!AS45&lt;=4000,"○","最高値エラー"),"最低値エラー"))</f>
        <v/>
      </c>
      <c r="AT45" s="425" t="str">
        <f>IF(入力!AT45="","",IF(入力!AT45&gt;=0,IF(入力!AT45&lt;=100,"○","最高値エラー"),"最低値エラー"))</f>
        <v/>
      </c>
      <c r="AU45" s="324" t="str">
        <f>IF(入力!AU45="","",IF(入力!AU45&gt;=0,IF(入力!AU45&lt;=150,"○","最高値エラー"),"最低値エラー"))</f>
        <v/>
      </c>
      <c r="AV45" s="332" t="str">
        <f>IF(入力!AV45="","",IF(入力!AV45&gt;=0,IF(入力!AV45&lt;=150,"○","最高値エラー"),"最低値エラー"))</f>
        <v/>
      </c>
      <c r="AW45" s="324" t="str">
        <f>IF(入力!AW45="","",IF(入力!AW45&gt;=0,IF(入力!AW45&lt;=150,"○","最高値エラー"),"最低値エラー"))</f>
        <v/>
      </c>
      <c r="AX45" s="396" t="str">
        <f>IF(入力!AX45="","",IF(入力!AX45&gt;=0,IF(入力!AX45&lt;=150,"○","最高値エラー"),"最低値エラー"))</f>
        <v/>
      </c>
    </row>
    <row r="46" spans="1:50">
      <c r="A46" s="84">
        <f>IF(入力!A46="","",入力!A46)</f>
        <v>33</v>
      </c>
      <c r="B46" s="146" t="str">
        <f>IF(入力!B46="","",入力!B46)</f>
        <v/>
      </c>
      <c r="C46" s="146" t="str">
        <f>IF(入力!C46="","",入力!C46)</f>
        <v/>
      </c>
      <c r="D46" s="91" t="str">
        <f>IF(入力!D46="","",入力!D46)</f>
        <v/>
      </c>
      <c r="E46" s="507" t="str">
        <f>IF(入力!E46="", IF(D46="","",DATEDIF(D46,入力!$C$3,"Y")),入力!E46)</f>
        <v/>
      </c>
      <c r="F46" s="507" t="str">
        <f>IF(入力!F46="","",入力!F46)</f>
        <v/>
      </c>
      <c r="G46" s="146" t="str">
        <f>IF(入力!G46="","",入力!G46)</f>
        <v/>
      </c>
      <c r="H46" s="146" t="str">
        <f>IF(入力!H46="","",入力!H46)</f>
        <v/>
      </c>
      <c r="I46" s="507" t="str">
        <f>IF(入力!I46="","",入力!I46)</f>
        <v/>
      </c>
      <c r="J46" s="122" t="str">
        <f>IF(入力!J46="","",入力!J46)</f>
        <v/>
      </c>
      <c r="K46" s="406" t="str">
        <f>IF(入力!K46="","",IF(入力!K46&gt;=100,IF(入力!K46&lt;=250,"○","最高値エラー"),"最低値エラー"))</f>
        <v/>
      </c>
      <c r="L46" s="342" t="str">
        <f>IF(入力!L46="","",IF(入力!L46&gt;=20,IF(入力!L46&lt;=200,"○","最高値エラー"),"最低値エラー"))</f>
        <v/>
      </c>
      <c r="M46" s="325" t="str">
        <f>IF(入力!M46="","",IF(入力!M46&gt;=0,IF(入力!M46&lt;=100,"○","最高値エラー"),"最低値エラー"))</f>
        <v/>
      </c>
      <c r="N46" s="325" t="str">
        <f>IF(入力!N46="","",IF(入力!N46&gt;=0,IF(入力!N46&lt;=100,"○","最高値エラー"),"最低値エラー"))</f>
        <v/>
      </c>
      <c r="O46" s="325" t="str">
        <f>IF(入力!O46="", IF(OR(入力!L46="",入力!M46="",入力!N46=""),"", IF(入力!L46&gt;(入力!L46-(入力!L46*(4.57/(1.0868-0.00133*(入力!M46+入力!N46))-4.142)*100)/100), IF((入力!L46-(入力!L46*(4.57/(1.0868-0.00133*(入力!M46+入力!N46))-4.142)*100)/100)&gt;=20,IF((入力!L46-(入力!L46*(4.57/(1.0868-0.00133*(入力!M46+入力!N46))-4.142)*100)/100)&lt;=200,"○","最高値エラー"),"最低値エラー"),"関係性エラー")), IF(入力!O46&gt;=20,IF(入力!O46&lt;=200,IF(入力!L46&gt;入力!O46,"○","関係性エラー"),"最高値エラー"),"最低値エラー"))</f>
        <v/>
      </c>
      <c r="P46" s="325" t="str">
        <f>IF(入力!P46="", IF(入力!K46="","", IF(入力!L46/POWER(入力!K46/100,2)&gt;=10,IF(入力!L46/POWER(入力!K46/100,2)&lt;=50,"○","最高値エラー"),"最低値エラー")), IF(入力!P46&gt;=10,IF(入力!P46&lt;=50,"○","最高値エラー"),"最低値エラー"))</f>
        <v/>
      </c>
      <c r="Q46" s="407" t="str">
        <f>IF(入力!Q46="","", IF(入力!R46="","", IF(入力!Q46&gt;=入力!R46, IF(入力!Q46&gt;=100,IF(入力!Q46&lt;=300,"○","最高値エラー"),"最低値エラー"),"関係性エラー")))</f>
        <v/>
      </c>
      <c r="R46" s="379" t="str">
        <f>IF(入力!R46="","", IF(入力!Q46="","", IF(入力!Q46&gt;=入力!R46, IF(入力!R46&gt;=100,IF(入力!R46&lt;=300,"○","最高値エラー"),"最低値エラー"),"関係性エラー")))</f>
        <v/>
      </c>
      <c r="S46" s="348" t="str">
        <f>IF(入力!S46="","", IF(AND(入力!U46="",入力!V46=""),"", IF(入力!S46&lt; MIN(入力!U46,入力!V46), IF(入力!S46&gt;=2,IF(入力!S46&lt;=10,"○","最低値エラー"),"最高値エラー"),"関係性エラー")))</f>
        <v/>
      </c>
      <c r="T46" s="343" t="str">
        <f>IF(入力!T46="","", IF(AND(入力!U46="",入力!V46=""),"", IF(入力!T46&lt; MIN(入力!U46,入力!V46), IF(入力!T46&gt;=2,IF(入力!T46&lt;=10,"○","最低値エラー"),"最高値エラー"),"関係性エラー")))</f>
        <v/>
      </c>
      <c r="U46" s="344" t="str">
        <f>IF(入力!U46="","", IF(AND(入力!S46="",入力!T46=""),"", IF(入力!U46&gt;MAX(入力!S46,入力!T46), IF(入力!U46&gt;=3,IF(入力!U46&lt;=10,"○","最低値エラー"),"最高値エラー"),"関係性エラー")))</f>
        <v/>
      </c>
      <c r="V46" s="413" t="str">
        <f>IF(入力!V46="","", IF(AND(入力!S46="",入力!T46=""),"", IF(入力!V46&gt;MAX(入力!S46,入力!T46), IF(入力!V46&gt;=3,IF(入力!V46&lt;=10,"○","最低値エラー"),"最高値エラー"),"関係性エラー")))</f>
        <v/>
      </c>
      <c r="W46" s="417" t="str">
        <f>IF(入力!W46="","",IF(入力!W46&gt;=100,IF(入力!W46&lt;=500,"○","最高値エラー"),"最低値エラー"))</f>
        <v/>
      </c>
      <c r="X46" s="418" t="str">
        <f>IF(入力!X46="","",IF(入力!X46&gt;=100,IF(入力!X46&lt;=500,"○","最高値エラー"),"最低値エラー"))</f>
        <v/>
      </c>
      <c r="Y46" s="361" t="str">
        <f>IF(入力!Y46="", IF(入力!W46="",IF(入力!X46="","", IF((入力!X46-入力!Q46)&gt;=10,IF((入力!X46-入力!Q46)&lt;=200,"○","最高値エラー"),"最低値エラー")),IF(入力!X46="", IF((入力!W46-入力!Q46)&gt;=10,IF((入力!W46-入力!Q46)&lt;=200,"○","最高値エラー"),"最低値エラー"),IF(入力!W46&gt;入力!X46, IF((入力!W46-入力!Q46)&gt;=10,IF((入力!W46-入力!Q46)&lt;=200,"○","最高値エラー"),"最低値エラー"), IF((入力!X46-入力!Q46)&gt;=10,IF((入力!X46-入力!Q46)&lt;=200,"○","最高値エラー"),"最低値エラー")))), IF(入力!Y46="","",IF(入力!Y46&gt;=10,IF(入力!Y46&lt;=200,"○","最高値エラー"),"最低値エラー")))</f>
        <v/>
      </c>
      <c r="Z46" s="361" t="str">
        <f>IF(入力!Z46="","", IF(AND(入力!AC46="",入力!AD46="",入力!AD46="",入力!AG46=""),"", IF(入力!Z46&gt; MAX(入力!AC46:'入力'!AD46,入力!AD46:'入力'!AG46), IF(入力!Z46&gt;=100,IF(入力!Z46&lt;=500,"○","最高値エラー"),"最低値エラー"),"関係性エラー")))</f>
        <v/>
      </c>
      <c r="AA46" s="361" t="str">
        <f>IF(入力!AA46="","", IF(AND(入力!AC46="",入力!AD46="",入力!AD46="",入力!AG46=""),"", IF(入力!AA46&gt; MAX(入力!AC46:'入力'!AD46,入力!AD46:'入力'!AG46), IF(入力!AA46&gt;=100,IF(入力!AA46&lt;=500,"○","最高値エラー"),"最低値エラー"),"関係性エラー")))</f>
        <v/>
      </c>
      <c r="AB46" s="361" t="str">
        <f>IF(入力!AB46="", IF(入力!Z46="",IF(入力!AA46="","", IF((入力!AA46-入力!Q46)&gt;=10,IF((入力!AA46-入力!Q46)&lt;=200,"○","最高値エラー"),"最低値エラー")),IF(入力!AA46="", IF((入力!Z46-入力!Q46)&gt;=10,IF((入力!Z46-入力!Q46)&lt;=200,"○","最高値エラー"),"最低値エラー"),IF(入力!Z46&gt;入力!AA46, IF((入力!Z46-入力!Q46)&gt;=10,IF((入力!Z46-入力!Q46)&lt;=200,"○","最高値エラー"),"最低値エラー"), IF((入力!AA46-入力!Q46)&gt;=10,IF((入力!AA46-入力!Q46)&lt;=200,"○","最高値エラー"),"最低値エラー")))), IF(入力!AB46="","",IF(入力!AB46&gt;=10,IF(入力!AB46&lt;=200,"○","最高値エラー"),"最低値エラー")))</f>
        <v/>
      </c>
      <c r="AC46" s="361" t="str">
        <f>IF(入力!AC46="","", IF(AND(入力!Z46="",入力!AA46=""),"", IF(入力!AC46&lt;MIN(入力!Z46:'入力'!AA46), IF(入力!AC46&gt;=100,IF(入力!AC46&lt;=500,"○","最高値エラー"),"最低値エラー"),"関係性エラー")))</f>
        <v/>
      </c>
      <c r="AD46" s="361" t="str">
        <f>IF(入力!AD46="","", IF(AND(入力!Z46="",入力!AA46=""),"", IF(入力!AD46&lt;MIN(入力!Z46:'入力'!AA46), IF(入力!AD46&gt;=100,IF(入力!AD46&lt;=500,"○","最高値エラー"),"最低値エラー"),"関係性エラー")))</f>
        <v/>
      </c>
      <c r="AE46" s="361" t="str">
        <f>IF(入力!AE46="", IF(入力!AC46="",IF(入力!AD46="","", IF((入力!AD46-入力!Q46)&gt;=10,IF((入力!AD46-入力!Q46)&lt;=200,"○","最高値エラー"),"最低値エラー")),IF(入力!AD46="", IF((入力!AC46-入力!Q46)&gt;=10,IF((入力!AC46-入力!Q46)&lt;=200,"○","最高値エラー"),"最低値エラー"),IF(入力!AC46&gt;入力!AD46, IF((入力!AC46-入力!Q46)&gt;=10,IF((入力!AC46-入力!Q46)&lt;=200,"○","最高値エラー"),"最低値エラー"), IF((入力!AD46-入力!Q46)&gt;=10,IF((入力!AD46-入力!Q46)&lt;=200,"○","最高値エラー"),"最低値エラー")))), IF(入力!AE46="","",IF(入力!AE46&gt;=10,IF(入力!AE46&lt;=200,"○","最高値エラー"),"最低値エラー")))</f>
        <v/>
      </c>
      <c r="AF46" s="361" t="str">
        <f>IF(入力!AF46="","", IF(AND(入力!Z46="",入力!AA46=""),"", IF(入力!AF46&lt;MIN(入力!Z46:'入力'!AA46), IF(入力!AF46&gt;=100,IF(入力!AF46&lt;=500,"○","最高値エラー"),"最低値エラー"),"関係性エラー")))</f>
        <v/>
      </c>
      <c r="AG46" s="361" t="str">
        <f>IF(入力!AG46="","", IF(AND(入力!Z46="",入力!AA46=""),"", IF(入力!AG46&lt;MIN(入力!Z46:'入力'!AA46), IF(入力!AG46&gt;=100,IF(入力!AG46&lt;=500,"○","最高値エラー"),"最低値エラー"),"関係性エラー")))</f>
        <v/>
      </c>
      <c r="AH46" s="361" t="str">
        <f>IF(入力!AH46="", IF(入力!AF46="",IF(入力!AG46="","", IF((入力!AG46-入力!Q46)&gt;=10,IF((入力!AG46-入力!Q46)&lt;=200,"○","最高値エラー"),"最低値エラー")),IF(入力!AG46="", IF((入力!AF46-入力!Q46)&gt;=10,IF((入力!AF46-入力!Q46)&lt;=200,"○","最高値エラー"),"最低値エラー"),IF(入力!AF46&gt;入力!AG46, IF((入力!AF46-入力!Q46)&gt;=10,IF((入力!AF46-入力!Q46)&lt;=200,"○","最高値エラー"),"最低値エラー"), IF((入力!AG46-入力!Q46)&gt;=10,IF((入力!AG46-入力!Q46)&lt;=200,"○","最高値エラー"),"最低値エラー")))), IF(入力!AH46="","",IF(入力!AH46&gt;=10,IF(入力!AH46&lt;=200,"○","最高値エラー"),"最低値エラー")))</f>
        <v/>
      </c>
      <c r="AI46" s="342" t="str">
        <f>IF(入力!AI46="","",IF(入力!AI46&gt;=3,IF(入力!AI46&lt;=20,"○","最高値エラー"),"最低値エラー"))</f>
        <v/>
      </c>
      <c r="AJ46" s="354" t="str">
        <f>IF(入力!AJ46="","",IF(入力!AJ46&gt;=3,IF(入力!AJ46&lt;=20,"○","最高値エラー"),"最低値エラー"))</f>
        <v/>
      </c>
      <c r="AK46" s="340" t="str">
        <f>IF(入力!AK46="","",IF(入力!AK46&gt;=3,IF(入力!AK46&lt;=50,"○","最高値エラー"),"最低値エラー"))</f>
        <v/>
      </c>
      <c r="AL46" s="345" t="str">
        <f>IF(入力!AL46="","",IF(入力!AL46&gt;=3,IF(入力!AL46&lt;=50,"○","最高値エラー"),"最低値エラー"))</f>
        <v/>
      </c>
      <c r="AM46" s="324" t="str">
        <f>IF(入力!AL46="","",IF(入力!AL46&gt;=3,IF(入力!AL46&lt;=50,"○","最高値エラー"),"最低値エラー"))</f>
        <v/>
      </c>
      <c r="AN46" s="379" t="str">
        <f>IF(入力!AN46="","",IF(入力!AN46&gt;=-50,IF(入力!AN46&lt;=100,"○","最高値エラー"),"最低値エラー"))</f>
        <v/>
      </c>
      <c r="AO46" s="324" t="str">
        <f>IF(入力!AO46="","",IF(入力!AO46&gt;=50,IF(入力!AO46&lt;=300,"○","最高値エラー"),"最低値エラー"))</f>
        <v/>
      </c>
      <c r="AP46" s="379" t="str">
        <f>IF(入力!AP46="","",IF(入力!AP46&gt;=-50,IF(入力!AP46&lt;=100,"○","最高値エラー"),"最低値エラー"))</f>
        <v/>
      </c>
      <c r="AQ46" s="324" t="str">
        <f>IF(入力!AQ46="","",IF(入力!AQ46&gt;=20,IF(入力!AQ46&lt;=200,"○","最高値エラー"),"最低値エラー"))</f>
        <v/>
      </c>
      <c r="AR46" s="379" t="str">
        <f>IF(入力!AR46="","",IF(入力!AR46&gt;=20,IF(入力!AR46&lt;=200,"○","最高値エラー"),"最低値エラー"))</f>
        <v/>
      </c>
      <c r="AS46" s="389" t="str">
        <f>IF(入力!AS46="","",IF(入力!AS46&gt;=0,IF(入力!AS46&lt;=4000,"○","最高値エラー"),"最低値エラー"))</f>
        <v/>
      </c>
      <c r="AT46" s="425" t="str">
        <f>IF(入力!AT46="","",IF(入力!AT46&gt;=0,IF(入力!AT46&lt;=100,"○","最高値エラー"),"最低値エラー"))</f>
        <v/>
      </c>
      <c r="AU46" s="324" t="str">
        <f>IF(入力!AU46="","",IF(入力!AU46&gt;=0,IF(入力!AU46&lt;=150,"○","最高値エラー"),"最低値エラー"))</f>
        <v/>
      </c>
      <c r="AV46" s="332" t="str">
        <f>IF(入力!AV46="","",IF(入力!AV46&gt;=0,IF(入力!AV46&lt;=150,"○","最高値エラー"),"最低値エラー"))</f>
        <v/>
      </c>
      <c r="AW46" s="324" t="str">
        <f>IF(入力!AW46="","",IF(入力!AW46&gt;=0,IF(入力!AW46&lt;=150,"○","最高値エラー"),"最低値エラー"))</f>
        <v/>
      </c>
      <c r="AX46" s="396" t="str">
        <f>IF(入力!AX46="","",IF(入力!AX46&gt;=0,IF(入力!AX46&lt;=150,"○","最高値エラー"),"最低値エラー"))</f>
        <v/>
      </c>
    </row>
    <row r="47" spans="1:50">
      <c r="A47" s="84">
        <f>IF(入力!A47="","",入力!A47)</f>
        <v>34</v>
      </c>
      <c r="B47" s="146" t="str">
        <f>IF(入力!B47="","",入力!B47)</f>
        <v/>
      </c>
      <c r="C47" s="146" t="str">
        <f>IF(入力!C47="","",入力!C47)</f>
        <v/>
      </c>
      <c r="D47" s="91" t="str">
        <f>IF(入力!D47="","",入力!D47)</f>
        <v/>
      </c>
      <c r="E47" s="507" t="str">
        <f>IF(入力!E47="", IF(D47="","",DATEDIF(D47,入力!$C$3,"Y")),入力!E47)</f>
        <v/>
      </c>
      <c r="F47" s="507" t="str">
        <f>IF(入力!F47="","",入力!F47)</f>
        <v/>
      </c>
      <c r="G47" s="146" t="str">
        <f>IF(入力!G47="","",入力!G47)</f>
        <v/>
      </c>
      <c r="H47" s="146" t="str">
        <f>IF(入力!H47="","",入力!H47)</f>
        <v/>
      </c>
      <c r="I47" s="507" t="str">
        <f>IF(入力!I47="","",入力!I47)</f>
        <v/>
      </c>
      <c r="J47" s="122" t="str">
        <f>IF(入力!J47="","",入力!J47)</f>
        <v/>
      </c>
      <c r="K47" s="406" t="str">
        <f>IF(入力!K47="","",IF(入力!K47&gt;=100,IF(入力!K47&lt;=250,"○","最高値エラー"),"最低値エラー"))</f>
        <v/>
      </c>
      <c r="L47" s="342" t="str">
        <f>IF(入力!L47="","",IF(入力!L47&gt;=20,IF(入力!L47&lt;=200,"○","最高値エラー"),"最低値エラー"))</f>
        <v/>
      </c>
      <c r="M47" s="325" t="str">
        <f>IF(入力!M47="","",IF(入力!M47&gt;=0,IF(入力!M47&lt;=100,"○","最高値エラー"),"最低値エラー"))</f>
        <v/>
      </c>
      <c r="N47" s="325" t="str">
        <f>IF(入力!N47="","",IF(入力!N47&gt;=0,IF(入力!N47&lt;=100,"○","最高値エラー"),"最低値エラー"))</f>
        <v/>
      </c>
      <c r="O47" s="325" t="str">
        <f>IF(入力!O47="", IF(OR(入力!L47="",入力!M47="",入力!N47=""),"", IF(入力!L47&gt;(入力!L47-(入力!L47*(4.57/(1.0868-0.00133*(入力!M47+入力!N47))-4.142)*100)/100), IF((入力!L47-(入力!L47*(4.57/(1.0868-0.00133*(入力!M47+入力!N47))-4.142)*100)/100)&gt;=20,IF((入力!L47-(入力!L47*(4.57/(1.0868-0.00133*(入力!M47+入力!N47))-4.142)*100)/100)&lt;=200,"○","最高値エラー"),"最低値エラー"),"関係性エラー")), IF(入力!O47&gt;=20,IF(入力!O47&lt;=200,IF(入力!L47&gt;入力!O47,"○","関係性エラー"),"最高値エラー"),"最低値エラー"))</f>
        <v/>
      </c>
      <c r="P47" s="325" t="str">
        <f>IF(入力!P47="", IF(入力!K47="","", IF(入力!L47/POWER(入力!K47/100,2)&gt;=10,IF(入力!L47/POWER(入力!K47/100,2)&lt;=50,"○","最高値エラー"),"最低値エラー")), IF(入力!P47&gt;=10,IF(入力!P47&lt;=50,"○","最高値エラー"),"最低値エラー"))</f>
        <v/>
      </c>
      <c r="Q47" s="407" t="str">
        <f>IF(入力!Q47="","", IF(入力!R47="","", IF(入力!Q47&gt;=入力!R47, IF(入力!Q47&gt;=100,IF(入力!Q47&lt;=300,"○","最高値エラー"),"最低値エラー"),"関係性エラー")))</f>
        <v/>
      </c>
      <c r="R47" s="379" t="str">
        <f>IF(入力!R47="","", IF(入力!Q47="","", IF(入力!Q47&gt;=入力!R47, IF(入力!R47&gt;=100,IF(入力!R47&lt;=300,"○","最高値エラー"),"最低値エラー"),"関係性エラー")))</f>
        <v/>
      </c>
      <c r="S47" s="348" t="str">
        <f>IF(入力!S47="","", IF(AND(入力!U47="",入力!V47=""),"", IF(入力!S47&lt; MIN(入力!U47,入力!V47), IF(入力!S47&gt;=2,IF(入力!S47&lt;=10,"○","最低値エラー"),"最高値エラー"),"関係性エラー")))</f>
        <v/>
      </c>
      <c r="T47" s="343" t="str">
        <f>IF(入力!T47="","", IF(AND(入力!U47="",入力!V47=""),"", IF(入力!T47&lt; MIN(入力!U47,入力!V47), IF(入力!T47&gt;=2,IF(入力!T47&lt;=10,"○","最低値エラー"),"最高値エラー"),"関係性エラー")))</f>
        <v/>
      </c>
      <c r="U47" s="344" t="str">
        <f>IF(入力!U47="","", IF(AND(入力!S47="",入力!T47=""),"", IF(入力!U47&gt;MAX(入力!S47,入力!T47), IF(入力!U47&gt;=3,IF(入力!U47&lt;=10,"○","最低値エラー"),"最高値エラー"),"関係性エラー")))</f>
        <v/>
      </c>
      <c r="V47" s="413" t="str">
        <f>IF(入力!V47="","", IF(AND(入力!S47="",入力!T47=""),"", IF(入力!V47&gt;MAX(入力!S47,入力!T47), IF(入力!V47&gt;=3,IF(入力!V47&lt;=10,"○","最低値エラー"),"最高値エラー"),"関係性エラー")))</f>
        <v/>
      </c>
      <c r="W47" s="417" t="str">
        <f>IF(入力!W47="","",IF(入力!W47&gt;=100,IF(入力!W47&lt;=500,"○","最高値エラー"),"最低値エラー"))</f>
        <v/>
      </c>
      <c r="X47" s="418" t="str">
        <f>IF(入力!X47="","",IF(入力!X47&gt;=100,IF(入力!X47&lt;=500,"○","最高値エラー"),"最低値エラー"))</f>
        <v/>
      </c>
      <c r="Y47" s="361" t="str">
        <f>IF(入力!Y47="", IF(入力!W47="",IF(入力!X47="","", IF((入力!X47-入力!Q47)&gt;=10,IF((入力!X47-入力!Q47)&lt;=200,"○","最高値エラー"),"最低値エラー")),IF(入力!X47="", IF((入力!W47-入力!Q47)&gt;=10,IF((入力!W47-入力!Q47)&lt;=200,"○","最高値エラー"),"最低値エラー"),IF(入力!W47&gt;入力!X47, IF((入力!W47-入力!Q47)&gt;=10,IF((入力!W47-入力!Q47)&lt;=200,"○","最高値エラー"),"最低値エラー"), IF((入力!X47-入力!Q47)&gt;=10,IF((入力!X47-入力!Q47)&lt;=200,"○","最高値エラー"),"最低値エラー")))), IF(入力!Y47="","",IF(入力!Y47&gt;=10,IF(入力!Y47&lt;=200,"○","最高値エラー"),"最低値エラー")))</f>
        <v/>
      </c>
      <c r="Z47" s="361" t="str">
        <f>IF(入力!Z47="","", IF(AND(入力!AC47="",入力!AD47="",入力!AD47="",入力!AG47=""),"", IF(入力!Z47&gt; MAX(入力!AC47:'入力'!AD47,入力!AD47:'入力'!AG47), IF(入力!Z47&gt;=100,IF(入力!Z47&lt;=500,"○","最高値エラー"),"最低値エラー"),"関係性エラー")))</f>
        <v/>
      </c>
      <c r="AA47" s="361" t="str">
        <f>IF(入力!AA47="","", IF(AND(入力!AC47="",入力!AD47="",入力!AD47="",入力!AG47=""),"", IF(入力!AA47&gt; MAX(入力!AC47:'入力'!AD47,入力!AD47:'入力'!AG47), IF(入力!AA47&gt;=100,IF(入力!AA47&lt;=500,"○","最高値エラー"),"最低値エラー"),"関係性エラー")))</f>
        <v/>
      </c>
      <c r="AB47" s="361" t="str">
        <f>IF(入力!AB47="", IF(入力!Z47="",IF(入力!AA47="","", IF((入力!AA47-入力!Q47)&gt;=10,IF((入力!AA47-入力!Q47)&lt;=200,"○","最高値エラー"),"最低値エラー")),IF(入力!AA47="", IF((入力!Z47-入力!Q47)&gt;=10,IF((入力!Z47-入力!Q47)&lt;=200,"○","最高値エラー"),"最低値エラー"),IF(入力!Z47&gt;入力!AA47, IF((入力!Z47-入力!Q47)&gt;=10,IF((入力!Z47-入力!Q47)&lt;=200,"○","最高値エラー"),"最低値エラー"), IF((入力!AA47-入力!Q47)&gt;=10,IF((入力!AA47-入力!Q47)&lt;=200,"○","最高値エラー"),"最低値エラー")))), IF(入力!AB47="","",IF(入力!AB47&gt;=10,IF(入力!AB47&lt;=200,"○","最高値エラー"),"最低値エラー")))</f>
        <v/>
      </c>
      <c r="AC47" s="361" t="str">
        <f>IF(入力!AC47="","", IF(AND(入力!Z47="",入力!AA47=""),"", IF(入力!AC47&lt;MIN(入力!Z47:'入力'!AA47), IF(入力!AC47&gt;=100,IF(入力!AC47&lt;=500,"○","最高値エラー"),"最低値エラー"),"関係性エラー")))</f>
        <v/>
      </c>
      <c r="AD47" s="361" t="str">
        <f>IF(入力!AD47="","", IF(AND(入力!Z47="",入力!AA47=""),"", IF(入力!AD47&lt;MIN(入力!Z47:'入力'!AA47), IF(入力!AD47&gt;=100,IF(入力!AD47&lt;=500,"○","最高値エラー"),"最低値エラー"),"関係性エラー")))</f>
        <v/>
      </c>
      <c r="AE47" s="361" t="str">
        <f>IF(入力!AE47="", IF(入力!AC47="",IF(入力!AD47="","", IF((入力!AD47-入力!Q47)&gt;=10,IF((入力!AD47-入力!Q47)&lt;=200,"○","最高値エラー"),"最低値エラー")),IF(入力!AD47="", IF((入力!AC47-入力!Q47)&gt;=10,IF((入力!AC47-入力!Q47)&lt;=200,"○","最高値エラー"),"最低値エラー"),IF(入力!AC47&gt;入力!AD47, IF((入力!AC47-入力!Q47)&gt;=10,IF((入力!AC47-入力!Q47)&lt;=200,"○","最高値エラー"),"最低値エラー"), IF((入力!AD47-入力!Q47)&gt;=10,IF((入力!AD47-入力!Q47)&lt;=200,"○","最高値エラー"),"最低値エラー")))), IF(入力!AE47="","",IF(入力!AE47&gt;=10,IF(入力!AE47&lt;=200,"○","最高値エラー"),"最低値エラー")))</f>
        <v/>
      </c>
      <c r="AF47" s="361" t="str">
        <f>IF(入力!AF47="","", IF(AND(入力!Z47="",入力!AA47=""),"", IF(入力!AF47&lt;MIN(入力!Z47:'入力'!AA47), IF(入力!AF47&gt;=100,IF(入力!AF47&lt;=500,"○","最高値エラー"),"最低値エラー"),"関係性エラー")))</f>
        <v/>
      </c>
      <c r="AG47" s="361" t="str">
        <f>IF(入力!AG47="","", IF(AND(入力!Z47="",入力!AA47=""),"", IF(入力!AG47&lt;MIN(入力!Z47:'入力'!AA47), IF(入力!AG47&gt;=100,IF(入力!AG47&lt;=500,"○","最高値エラー"),"最低値エラー"),"関係性エラー")))</f>
        <v/>
      </c>
      <c r="AH47" s="361" t="str">
        <f>IF(入力!AH47="", IF(入力!AF47="",IF(入力!AG47="","", IF((入力!AG47-入力!Q47)&gt;=10,IF((入力!AG47-入力!Q47)&lt;=200,"○","最高値エラー"),"最低値エラー")),IF(入力!AG47="", IF((入力!AF47-入力!Q47)&gt;=10,IF((入力!AF47-入力!Q47)&lt;=200,"○","最高値エラー"),"最低値エラー"),IF(入力!AF47&gt;入力!AG47, IF((入力!AF47-入力!Q47)&gt;=10,IF((入力!AF47-入力!Q47)&lt;=200,"○","最高値エラー"),"最低値エラー"), IF((入力!AG47-入力!Q47)&gt;=10,IF((入力!AG47-入力!Q47)&lt;=200,"○","最高値エラー"),"最低値エラー")))), IF(入力!AH47="","",IF(入力!AH47&gt;=10,IF(入力!AH47&lt;=200,"○","最高値エラー"),"最低値エラー")))</f>
        <v/>
      </c>
      <c r="AI47" s="342" t="str">
        <f>IF(入力!AI47="","",IF(入力!AI47&gt;=3,IF(入力!AI47&lt;=20,"○","最高値エラー"),"最低値エラー"))</f>
        <v/>
      </c>
      <c r="AJ47" s="354" t="str">
        <f>IF(入力!AJ47="","",IF(入力!AJ47&gt;=3,IF(入力!AJ47&lt;=20,"○","最高値エラー"),"最低値エラー"))</f>
        <v/>
      </c>
      <c r="AK47" s="340" t="str">
        <f>IF(入力!AK47="","",IF(入力!AK47&gt;=3,IF(入力!AK47&lt;=50,"○","最高値エラー"),"最低値エラー"))</f>
        <v/>
      </c>
      <c r="AL47" s="345" t="str">
        <f>IF(入力!AL47="","",IF(入力!AL47&gt;=3,IF(入力!AL47&lt;=50,"○","最高値エラー"),"最低値エラー"))</f>
        <v/>
      </c>
      <c r="AM47" s="324" t="str">
        <f>IF(入力!AL47="","",IF(入力!AL47&gt;=3,IF(入力!AL47&lt;=50,"○","最高値エラー"),"最低値エラー"))</f>
        <v/>
      </c>
      <c r="AN47" s="379" t="str">
        <f>IF(入力!AN47="","",IF(入力!AN47&gt;=-50,IF(入力!AN47&lt;=100,"○","最高値エラー"),"最低値エラー"))</f>
        <v/>
      </c>
      <c r="AO47" s="324" t="str">
        <f>IF(入力!AO47="","",IF(入力!AO47&gt;=50,IF(入力!AO47&lt;=300,"○","最高値エラー"),"最低値エラー"))</f>
        <v/>
      </c>
      <c r="AP47" s="379" t="str">
        <f>IF(入力!AP47="","",IF(入力!AP47&gt;=-50,IF(入力!AP47&lt;=100,"○","最高値エラー"),"最低値エラー"))</f>
        <v/>
      </c>
      <c r="AQ47" s="324" t="str">
        <f>IF(入力!AQ47="","",IF(入力!AQ47&gt;=20,IF(入力!AQ47&lt;=200,"○","最高値エラー"),"最低値エラー"))</f>
        <v/>
      </c>
      <c r="AR47" s="379" t="str">
        <f>IF(入力!AR47="","",IF(入力!AR47&gt;=20,IF(入力!AR47&lt;=200,"○","最高値エラー"),"最低値エラー"))</f>
        <v/>
      </c>
      <c r="AS47" s="389" t="str">
        <f>IF(入力!AS47="","",IF(入力!AS47&gt;=0,IF(入力!AS47&lt;=4000,"○","最高値エラー"),"最低値エラー"))</f>
        <v/>
      </c>
      <c r="AT47" s="425" t="str">
        <f>IF(入力!AT47="","",IF(入力!AT47&gt;=0,IF(入力!AT47&lt;=100,"○","最高値エラー"),"最低値エラー"))</f>
        <v/>
      </c>
      <c r="AU47" s="324" t="str">
        <f>IF(入力!AU47="","",IF(入力!AU47&gt;=0,IF(入力!AU47&lt;=150,"○","最高値エラー"),"最低値エラー"))</f>
        <v/>
      </c>
      <c r="AV47" s="332" t="str">
        <f>IF(入力!AV47="","",IF(入力!AV47&gt;=0,IF(入力!AV47&lt;=150,"○","最高値エラー"),"最低値エラー"))</f>
        <v/>
      </c>
      <c r="AW47" s="324" t="str">
        <f>IF(入力!AW47="","",IF(入力!AW47&gt;=0,IF(入力!AW47&lt;=150,"○","最高値エラー"),"最低値エラー"))</f>
        <v/>
      </c>
      <c r="AX47" s="396" t="str">
        <f>IF(入力!AX47="","",IF(入力!AX47&gt;=0,IF(入力!AX47&lt;=150,"○","最高値エラー"),"最低値エラー"))</f>
        <v/>
      </c>
    </row>
    <row r="48" spans="1:50">
      <c r="A48" s="84">
        <f>IF(入力!A48="","",入力!A48)</f>
        <v>35</v>
      </c>
      <c r="B48" s="146" t="str">
        <f>IF(入力!B48="","",入力!B48)</f>
        <v/>
      </c>
      <c r="C48" s="146" t="str">
        <f>IF(入力!C48="","",入力!C48)</f>
        <v/>
      </c>
      <c r="D48" s="91" t="str">
        <f>IF(入力!D48="","",入力!D48)</f>
        <v/>
      </c>
      <c r="E48" s="507" t="str">
        <f>IF(入力!E48="", IF(D48="","",DATEDIF(D48,入力!$C$3,"Y")),入力!E48)</f>
        <v/>
      </c>
      <c r="F48" s="507" t="str">
        <f>IF(入力!F48="","",入力!F48)</f>
        <v/>
      </c>
      <c r="G48" s="146" t="str">
        <f>IF(入力!G48="","",入力!G48)</f>
        <v/>
      </c>
      <c r="H48" s="146" t="str">
        <f>IF(入力!H48="","",入力!H48)</f>
        <v/>
      </c>
      <c r="I48" s="507" t="str">
        <f>IF(入力!I48="","",入力!I48)</f>
        <v/>
      </c>
      <c r="J48" s="122" t="str">
        <f>IF(入力!J48="","",入力!J48)</f>
        <v/>
      </c>
      <c r="K48" s="406" t="str">
        <f>IF(入力!K48="","",IF(入力!K48&gt;=100,IF(入力!K48&lt;=250,"○","最高値エラー"),"最低値エラー"))</f>
        <v/>
      </c>
      <c r="L48" s="342" t="str">
        <f>IF(入力!L48="","",IF(入力!L48&gt;=20,IF(入力!L48&lt;=200,"○","最高値エラー"),"最低値エラー"))</f>
        <v/>
      </c>
      <c r="M48" s="325" t="str">
        <f>IF(入力!M48="","",IF(入力!M48&gt;=0,IF(入力!M48&lt;=100,"○","最高値エラー"),"最低値エラー"))</f>
        <v/>
      </c>
      <c r="N48" s="325" t="str">
        <f>IF(入力!N48="","",IF(入力!N48&gt;=0,IF(入力!N48&lt;=100,"○","最高値エラー"),"最低値エラー"))</f>
        <v/>
      </c>
      <c r="O48" s="325" t="str">
        <f>IF(入力!O48="", IF(OR(入力!L48="",入力!M48="",入力!N48=""),"", IF(入力!L48&gt;(入力!L48-(入力!L48*(4.57/(1.0868-0.00133*(入力!M48+入力!N48))-4.142)*100)/100), IF((入力!L48-(入力!L48*(4.57/(1.0868-0.00133*(入力!M48+入力!N48))-4.142)*100)/100)&gt;=20,IF((入力!L48-(入力!L48*(4.57/(1.0868-0.00133*(入力!M48+入力!N48))-4.142)*100)/100)&lt;=200,"○","最高値エラー"),"最低値エラー"),"関係性エラー")), IF(入力!O48&gt;=20,IF(入力!O48&lt;=200,IF(入力!L48&gt;入力!O48,"○","関係性エラー"),"最高値エラー"),"最低値エラー"))</f>
        <v/>
      </c>
      <c r="P48" s="325" t="str">
        <f>IF(入力!P48="", IF(入力!K48="","", IF(入力!L48/POWER(入力!K48/100,2)&gt;=10,IF(入力!L48/POWER(入力!K48/100,2)&lt;=50,"○","最高値エラー"),"最低値エラー")), IF(入力!P48&gt;=10,IF(入力!P48&lt;=50,"○","最高値エラー"),"最低値エラー"))</f>
        <v/>
      </c>
      <c r="Q48" s="407" t="str">
        <f>IF(入力!Q48="","", IF(入力!R48="","", IF(入力!Q48&gt;=入力!R48, IF(入力!Q48&gt;=100,IF(入力!Q48&lt;=300,"○","最高値エラー"),"最低値エラー"),"関係性エラー")))</f>
        <v/>
      </c>
      <c r="R48" s="379" t="str">
        <f>IF(入力!R48="","", IF(入力!Q48="","", IF(入力!Q48&gt;=入力!R48, IF(入力!R48&gt;=100,IF(入力!R48&lt;=300,"○","最高値エラー"),"最低値エラー"),"関係性エラー")))</f>
        <v/>
      </c>
      <c r="S48" s="348" t="str">
        <f>IF(入力!S48="","", IF(AND(入力!U48="",入力!V48=""),"", IF(入力!S48&lt; MIN(入力!U48,入力!V48), IF(入力!S48&gt;=2,IF(入力!S48&lt;=10,"○","最低値エラー"),"最高値エラー"),"関係性エラー")))</f>
        <v/>
      </c>
      <c r="T48" s="343" t="str">
        <f>IF(入力!T48="","", IF(AND(入力!U48="",入力!V48=""),"", IF(入力!T48&lt; MIN(入力!U48,入力!V48), IF(入力!T48&gt;=2,IF(入力!T48&lt;=10,"○","最低値エラー"),"最高値エラー"),"関係性エラー")))</f>
        <v/>
      </c>
      <c r="U48" s="344" t="str">
        <f>IF(入力!U48="","", IF(AND(入力!S48="",入力!T48=""),"", IF(入力!U48&gt;MAX(入力!S48,入力!T48), IF(入力!U48&gt;=3,IF(入力!U48&lt;=10,"○","最低値エラー"),"最高値エラー"),"関係性エラー")))</f>
        <v/>
      </c>
      <c r="V48" s="413" t="str">
        <f>IF(入力!V48="","", IF(AND(入力!S48="",入力!T48=""),"", IF(入力!V48&gt;MAX(入力!S48,入力!T48), IF(入力!V48&gt;=3,IF(入力!V48&lt;=10,"○","最低値エラー"),"最高値エラー"),"関係性エラー")))</f>
        <v/>
      </c>
      <c r="W48" s="417" t="str">
        <f>IF(入力!W48="","",IF(入力!W48&gt;=100,IF(入力!W48&lt;=500,"○","最高値エラー"),"最低値エラー"))</f>
        <v/>
      </c>
      <c r="X48" s="418" t="str">
        <f>IF(入力!X48="","",IF(入力!X48&gt;=100,IF(入力!X48&lt;=500,"○","最高値エラー"),"最低値エラー"))</f>
        <v/>
      </c>
      <c r="Y48" s="361" t="str">
        <f>IF(入力!Y48="", IF(入力!W48="",IF(入力!X48="","", IF((入力!X48-入力!Q48)&gt;=10,IF((入力!X48-入力!Q48)&lt;=200,"○","最高値エラー"),"最低値エラー")),IF(入力!X48="", IF((入力!W48-入力!Q48)&gt;=10,IF((入力!W48-入力!Q48)&lt;=200,"○","最高値エラー"),"最低値エラー"),IF(入力!W48&gt;入力!X48, IF((入力!W48-入力!Q48)&gt;=10,IF((入力!W48-入力!Q48)&lt;=200,"○","最高値エラー"),"最低値エラー"), IF((入力!X48-入力!Q48)&gt;=10,IF((入力!X48-入力!Q48)&lt;=200,"○","最高値エラー"),"最低値エラー")))), IF(入力!Y48="","",IF(入力!Y48&gt;=10,IF(入力!Y48&lt;=200,"○","最高値エラー"),"最低値エラー")))</f>
        <v/>
      </c>
      <c r="Z48" s="361" t="str">
        <f>IF(入力!Z48="","", IF(AND(入力!AC48="",入力!AD48="",入力!AD48="",入力!AG48=""),"", IF(入力!Z48&gt; MAX(入力!AC48:'入力'!AD48,入力!AD48:'入力'!AG48), IF(入力!Z48&gt;=100,IF(入力!Z48&lt;=500,"○","最高値エラー"),"最低値エラー"),"関係性エラー")))</f>
        <v/>
      </c>
      <c r="AA48" s="361" t="str">
        <f>IF(入力!AA48="","", IF(AND(入力!AC48="",入力!AD48="",入力!AD48="",入力!AG48=""),"", IF(入力!AA48&gt; MAX(入力!AC48:'入力'!AD48,入力!AD48:'入力'!AG48), IF(入力!AA48&gt;=100,IF(入力!AA48&lt;=500,"○","最高値エラー"),"最低値エラー"),"関係性エラー")))</f>
        <v/>
      </c>
      <c r="AB48" s="361" t="str">
        <f>IF(入力!AB48="", IF(入力!Z48="",IF(入力!AA48="","", IF((入力!AA48-入力!Q48)&gt;=10,IF((入力!AA48-入力!Q48)&lt;=200,"○","最高値エラー"),"最低値エラー")),IF(入力!AA48="", IF((入力!Z48-入力!Q48)&gt;=10,IF((入力!Z48-入力!Q48)&lt;=200,"○","最高値エラー"),"最低値エラー"),IF(入力!Z48&gt;入力!AA48, IF((入力!Z48-入力!Q48)&gt;=10,IF((入力!Z48-入力!Q48)&lt;=200,"○","最高値エラー"),"最低値エラー"), IF((入力!AA48-入力!Q48)&gt;=10,IF((入力!AA48-入力!Q48)&lt;=200,"○","最高値エラー"),"最低値エラー")))), IF(入力!AB48="","",IF(入力!AB48&gt;=10,IF(入力!AB48&lt;=200,"○","最高値エラー"),"最低値エラー")))</f>
        <v/>
      </c>
      <c r="AC48" s="361" t="str">
        <f>IF(入力!AC48="","", IF(AND(入力!Z48="",入力!AA48=""),"", IF(入力!AC48&lt;MIN(入力!Z48:'入力'!AA48), IF(入力!AC48&gt;=100,IF(入力!AC48&lt;=500,"○","最高値エラー"),"最低値エラー"),"関係性エラー")))</f>
        <v/>
      </c>
      <c r="AD48" s="361" t="str">
        <f>IF(入力!AD48="","", IF(AND(入力!Z48="",入力!AA48=""),"", IF(入力!AD48&lt;MIN(入力!Z48:'入力'!AA48), IF(入力!AD48&gt;=100,IF(入力!AD48&lt;=500,"○","最高値エラー"),"最低値エラー"),"関係性エラー")))</f>
        <v/>
      </c>
      <c r="AE48" s="361" t="str">
        <f>IF(入力!AE48="", IF(入力!AC48="",IF(入力!AD48="","", IF((入力!AD48-入力!Q48)&gt;=10,IF((入力!AD48-入力!Q48)&lt;=200,"○","最高値エラー"),"最低値エラー")),IF(入力!AD48="", IF((入力!AC48-入力!Q48)&gt;=10,IF((入力!AC48-入力!Q48)&lt;=200,"○","最高値エラー"),"最低値エラー"),IF(入力!AC48&gt;入力!AD48, IF((入力!AC48-入力!Q48)&gt;=10,IF((入力!AC48-入力!Q48)&lt;=200,"○","最高値エラー"),"最低値エラー"), IF((入力!AD48-入力!Q48)&gt;=10,IF((入力!AD48-入力!Q48)&lt;=200,"○","最高値エラー"),"最低値エラー")))), IF(入力!AE48="","",IF(入力!AE48&gt;=10,IF(入力!AE48&lt;=200,"○","最高値エラー"),"最低値エラー")))</f>
        <v/>
      </c>
      <c r="AF48" s="361" t="str">
        <f>IF(入力!AF48="","", IF(AND(入力!Z48="",入力!AA48=""),"", IF(入力!AF48&lt;MIN(入力!Z48:'入力'!AA48), IF(入力!AF48&gt;=100,IF(入力!AF48&lt;=500,"○","最高値エラー"),"最低値エラー"),"関係性エラー")))</f>
        <v/>
      </c>
      <c r="AG48" s="361" t="str">
        <f>IF(入力!AG48="","", IF(AND(入力!Z48="",入力!AA48=""),"", IF(入力!AG48&lt;MIN(入力!Z48:'入力'!AA48), IF(入力!AG48&gt;=100,IF(入力!AG48&lt;=500,"○","最高値エラー"),"最低値エラー"),"関係性エラー")))</f>
        <v/>
      </c>
      <c r="AH48" s="361" t="str">
        <f>IF(入力!AH48="", IF(入力!AF48="",IF(入力!AG48="","", IF((入力!AG48-入力!Q48)&gt;=10,IF((入力!AG48-入力!Q48)&lt;=200,"○","最高値エラー"),"最低値エラー")),IF(入力!AG48="", IF((入力!AF48-入力!Q48)&gt;=10,IF((入力!AF48-入力!Q48)&lt;=200,"○","最高値エラー"),"最低値エラー"),IF(入力!AF48&gt;入力!AG48, IF((入力!AF48-入力!Q48)&gt;=10,IF((入力!AF48-入力!Q48)&lt;=200,"○","最高値エラー"),"最低値エラー"), IF((入力!AG48-入力!Q48)&gt;=10,IF((入力!AG48-入力!Q48)&lt;=200,"○","最高値エラー"),"最低値エラー")))), IF(入力!AH48="","",IF(入力!AH48&gt;=10,IF(入力!AH48&lt;=200,"○","最高値エラー"),"最低値エラー")))</f>
        <v/>
      </c>
      <c r="AI48" s="342" t="str">
        <f>IF(入力!AI48="","",IF(入力!AI48&gt;=3,IF(入力!AI48&lt;=20,"○","最高値エラー"),"最低値エラー"))</f>
        <v/>
      </c>
      <c r="AJ48" s="354" t="str">
        <f>IF(入力!AJ48="","",IF(入力!AJ48&gt;=3,IF(入力!AJ48&lt;=20,"○","最高値エラー"),"最低値エラー"))</f>
        <v/>
      </c>
      <c r="AK48" s="340" t="str">
        <f>IF(入力!AK48="","",IF(入力!AK48&gt;=3,IF(入力!AK48&lt;=50,"○","最高値エラー"),"最低値エラー"))</f>
        <v/>
      </c>
      <c r="AL48" s="345" t="str">
        <f>IF(入力!AL48="","",IF(入力!AL48&gt;=3,IF(入力!AL48&lt;=50,"○","最高値エラー"),"最低値エラー"))</f>
        <v/>
      </c>
      <c r="AM48" s="324" t="str">
        <f>IF(入力!AL48="","",IF(入力!AL48&gt;=3,IF(入力!AL48&lt;=50,"○","最高値エラー"),"最低値エラー"))</f>
        <v/>
      </c>
      <c r="AN48" s="379" t="str">
        <f>IF(入力!AN48="","",IF(入力!AN48&gt;=-50,IF(入力!AN48&lt;=100,"○","最高値エラー"),"最低値エラー"))</f>
        <v/>
      </c>
      <c r="AO48" s="324" t="str">
        <f>IF(入力!AO48="","",IF(入力!AO48&gt;=50,IF(入力!AO48&lt;=300,"○","最高値エラー"),"最低値エラー"))</f>
        <v/>
      </c>
      <c r="AP48" s="379" t="str">
        <f>IF(入力!AP48="","",IF(入力!AP48&gt;=-50,IF(入力!AP48&lt;=100,"○","最高値エラー"),"最低値エラー"))</f>
        <v/>
      </c>
      <c r="AQ48" s="324" t="str">
        <f>IF(入力!AQ48="","",IF(入力!AQ48&gt;=20,IF(入力!AQ48&lt;=200,"○","最高値エラー"),"最低値エラー"))</f>
        <v/>
      </c>
      <c r="AR48" s="379" t="str">
        <f>IF(入力!AR48="","",IF(入力!AR48&gt;=20,IF(入力!AR48&lt;=200,"○","最高値エラー"),"最低値エラー"))</f>
        <v/>
      </c>
      <c r="AS48" s="389" t="str">
        <f>IF(入力!AS48="","",IF(入力!AS48&gt;=0,IF(入力!AS48&lt;=4000,"○","最高値エラー"),"最低値エラー"))</f>
        <v/>
      </c>
      <c r="AT48" s="425" t="str">
        <f>IF(入力!AT48="","",IF(入力!AT48&gt;=0,IF(入力!AT48&lt;=100,"○","最高値エラー"),"最低値エラー"))</f>
        <v/>
      </c>
      <c r="AU48" s="324" t="str">
        <f>IF(入力!AU48="","",IF(入力!AU48&gt;=0,IF(入力!AU48&lt;=150,"○","最高値エラー"),"最低値エラー"))</f>
        <v/>
      </c>
      <c r="AV48" s="332" t="str">
        <f>IF(入力!AV48="","",IF(入力!AV48&gt;=0,IF(入力!AV48&lt;=150,"○","最高値エラー"),"最低値エラー"))</f>
        <v/>
      </c>
      <c r="AW48" s="324" t="str">
        <f>IF(入力!AW48="","",IF(入力!AW48&gt;=0,IF(入力!AW48&lt;=150,"○","最高値エラー"),"最低値エラー"))</f>
        <v/>
      </c>
      <c r="AX48" s="396" t="str">
        <f>IF(入力!AX48="","",IF(入力!AX48&gt;=0,IF(入力!AX48&lt;=150,"○","最高値エラー"),"最低値エラー"))</f>
        <v/>
      </c>
    </row>
    <row r="49" spans="1:50">
      <c r="A49" s="84">
        <f>IF(入力!A49="","",入力!A49)</f>
        <v>36</v>
      </c>
      <c r="B49" s="146" t="str">
        <f>IF(入力!B49="","",入力!B49)</f>
        <v/>
      </c>
      <c r="C49" s="146" t="str">
        <f>IF(入力!C49="","",入力!C49)</f>
        <v/>
      </c>
      <c r="D49" s="91" t="str">
        <f>IF(入力!D49="","",入力!D49)</f>
        <v/>
      </c>
      <c r="E49" s="507" t="str">
        <f>IF(入力!E49="", IF(D49="","",DATEDIF(D49,入力!$C$3,"Y")),入力!E49)</f>
        <v/>
      </c>
      <c r="F49" s="507" t="str">
        <f>IF(入力!F49="","",入力!F49)</f>
        <v/>
      </c>
      <c r="G49" s="146" t="str">
        <f>IF(入力!G49="","",入力!G49)</f>
        <v/>
      </c>
      <c r="H49" s="146" t="str">
        <f>IF(入力!H49="","",入力!H49)</f>
        <v/>
      </c>
      <c r="I49" s="507" t="str">
        <f>IF(入力!I49="","",入力!I49)</f>
        <v/>
      </c>
      <c r="J49" s="122" t="str">
        <f>IF(入力!J49="","",入力!J49)</f>
        <v/>
      </c>
      <c r="K49" s="406" t="str">
        <f>IF(入力!K49="","",IF(入力!K49&gt;=100,IF(入力!K49&lt;=250,"○","最高値エラー"),"最低値エラー"))</f>
        <v/>
      </c>
      <c r="L49" s="342" t="str">
        <f>IF(入力!L49="","",IF(入力!L49&gt;=20,IF(入力!L49&lt;=200,"○","最高値エラー"),"最低値エラー"))</f>
        <v/>
      </c>
      <c r="M49" s="325" t="str">
        <f>IF(入力!M49="","",IF(入力!M49&gt;=0,IF(入力!M49&lt;=100,"○","最高値エラー"),"最低値エラー"))</f>
        <v/>
      </c>
      <c r="N49" s="325" t="str">
        <f>IF(入力!N49="","",IF(入力!N49&gt;=0,IF(入力!N49&lt;=100,"○","最高値エラー"),"最低値エラー"))</f>
        <v/>
      </c>
      <c r="O49" s="325" t="str">
        <f>IF(入力!O49="", IF(OR(入力!L49="",入力!M49="",入力!N49=""),"", IF(入力!L49&gt;(入力!L49-(入力!L49*(4.57/(1.0868-0.00133*(入力!M49+入力!N49))-4.142)*100)/100), IF((入力!L49-(入力!L49*(4.57/(1.0868-0.00133*(入力!M49+入力!N49))-4.142)*100)/100)&gt;=20,IF((入力!L49-(入力!L49*(4.57/(1.0868-0.00133*(入力!M49+入力!N49))-4.142)*100)/100)&lt;=200,"○","最高値エラー"),"最低値エラー"),"関係性エラー")), IF(入力!O49&gt;=20,IF(入力!O49&lt;=200,IF(入力!L49&gt;入力!O49,"○","関係性エラー"),"最高値エラー"),"最低値エラー"))</f>
        <v/>
      </c>
      <c r="P49" s="325" t="str">
        <f>IF(入力!P49="", IF(入力!K49="","", IF(入力!L49/POWER(入力!K49/100,2)&gt;=10,IF(入力!L49/POWER(入力!K49/100,2)&lt;=50,"○","最高値エラー"),"最低値エラー")), IF(入力!P49&gt;=10,IF(入力!P49&lt;=50,"○","最高値エラー"),"最低値エラー"))</f>
        <v/>
      </c>
      <c r="Q49" s="407" t="str">
        <f>IF(入力!Q49="","", IF(入力!R49="","", IF(入力!Q49&gt;=入力!R49, IF(入力!Q49&gt;=100,IF(入力!Q49&lt;=300,"○","最高値エラー"),"最低値エラー"),"関係性エラー")))</f>
        <v/>
      </c>
      <c r="R49" s="379" t="str">
        <f>IF(入力!R49="","", IF(入力!Q49="","", IF(入力!Q49&gt;=入力!R49, IF(入力!R49&gt;=100,IF(入力!R49&lt;=300,"○","最高値エラー"),"最低値エラー"),"関係性エラー")))</f>
        <v/>
      </c>
      <c r="S49" s="348" t="str">
        <f>IF(入力!S49="","", IF(AND(入力!U49="",入力!V49=""),"", IF(入力!S49&lt; MIN(入力!U49,入力!V49), IF(入力!S49&gt;=2,IF(入力!S49&lt;=10,"○","最低値エラー"),"最高値エラー"),"関係性エラー")))</f>
        <v/>
      </c>
      <c r="T49" s="343" t="str">
        <f>IF(入力!T49="","", IF(AND(入力!U49="",入力!V49=""),"", IF(入力!T49&lt; MIN(入力!U49,入力!V49), IF(入力!T49&gt;=2,IF(入力!T49&lt;=10,"○","最低値エラー"),"最高値エラー"),"関係性エラー")))</f>
        <v/>
      </c>
      <c r="U49" s="344" t="str">
        <f>IF(入力!U49="","", IF(AND(入力!S49="",入力!T49=""),"", IF(入力!U49&gt;MAX(入力!S49,入力!T49), IF(入力!U49&gt;=3,IF(入力!U49&lt;=10,"○","最低値エラー"),"最高値エラー"),"関係性エラー")))</f>
        <v/>
      </c>
      <c r="V49" s="413" t="str">
        <f>IF(入力!V49="","", IF(AND(入力!S49="",入力!T49=""),"", IF(入力!V49&gt;MAX(入力!S49,入力!T49), IF(入力!V49&gt;=3,IF(入力!V49&lt;=10,"○","最低値エラー"),"最高値エラー"),"関係性エラー")))</f>
        <v/>
      </c>
      <c r="W49" s="417" t="str">
        <f>IF(入力!W49="","",IF(入力!W49&gt;=100,IF(入力!W49&lt;=500,"○","最高値エラー"),"最低値エラー"))</f>
        <v/>
      </c>
      <c r="X49" s="418" t="str">
        <f>IF(入力!X49="","",IF(入力!X49&gt;=100,IF(入力!X49&lt;=500,"○","最高値エラー"),"最低値エラー"))</f>
        <v/>
      </c>
      <c r="Y49" s="361" t="str">
        <f>IF(入力!Y49="", IF(入力!W49="",IF(入力!X49="","", IF((入力!X49-入力!Q49)&gt;=10,IF((入力!X49-入力!Q49)&lt;=200,"○","最高値エラー"),"最低値エラー")),IF(入力!X49="", IF((入力!W49-入力!Q49)&gt;=10,IF((入力!W49-入力!Q49)&lt;=200,"○","最高値エラー"),"最低値エラー"),IF(入力!W49&gt;入力!X49, IF((入力!W49-入力!Q49)&gt;=10,IF((入力!W49-入力!Q49)&lt;=200,"○","最高値エラー"),"最低値エラー"), IF((入力!X49-入力!Q49)&gt;=10,IF((入力!X49-入力!Q49)&lt;=200,"○","最高値エラー"),"最低値エラー")))), IF(入力!Y49="","",IF(入力!Y49&gt;=10,IF(入力!Y49&lt;=200,"○","最高値エラー"),"最低値エラー")))</f>
        <v/>
      </c>
      <c r="Z49" s="361" t="str">
        <f>IF(入力!Z49="","", IF(AND(入力!AC49="",入力!AD49="",入力!AD49="",入力!AG49=""),"", IF(入力!Z49&gt; MAX(入力!AC49:'入力'!AD49,入力!AD49:'入力'!AG49), IF(入力!Z49&gt;=100,IF(入力!Z49&lt;=500,"○","最高値エラー"),"最低値エラー"),"関係性エラー")))</f>
        <v/>
      </c>
      <c r="AA49" s="361" t="str">
        <f>IF(入力!AA49="","", IF(AND(入力!AC49="",入力!AD49="",入力!AD49="",入力!AG49=""),"", IF(入力!AA49&gt; MAX(入力!AC49:'入力'!AD49,入力!AD49:'入力'!AG49), IF(入力!AA49&gt;=100,IF(入力!AA49&lt;=500,"○","最高値エラー"),"最低値エラー"),"関係性エラー")))</f>
        <v/>
      </c>
      <c r="AB49" s="361" t="str">
        <f>IF(入力!AB49="", IF(入力!Z49="",IF(入力!AA49="","", IF((入力!AA49-入力!Q49)&gt;=10,IF((入力!AA49-入力!Q49)&lt;=200,"○","最高値エラー"),"最低値エラー")),IF(入力!AA49="", IF((入力!Z49-入力!Q49)&gt;=10,IF((入力!Z49-入力!Q49)&lt;=200,"○","最高値エラー"),"最低値エラー"),IF(入力!Z49&gt;入力!AA49, IF((入力!Z49-入力!Q49)&gt;=10,IF((入力!Z49-入力!Q49)&lt;=200,"○","最高値エラー"),"最低値エラー"), IF((入力!AA49-入力!Q49)&gt;=10,IF((入力!AA49-入力!Q49)&lt;=200,"○","最高値エラー"),"最低値エラー")))), IF(入力!AB49="","",IF(入力!AB49&gt;=10,IF(入力!AB49&lt;=200,"○","最高値エラー"),"最低値エラー")))</f>
        <v/>
      </c>
      <c r="AC49" s="361" t="str">
        <f>IF(入力!AC49="","", IF(AND(入力!Z49="",入力!AA49=""),"", IF(入力!AC49&lt;MIN(入力!Z49:'入力'!AA49), IF(入力!AC49&gt;=100,IF(入力!AC49&lt;=500,"○","最高値エラー"),"最低値エラー"),"関係性エラー")))</f>
        <v/>
      </c>
      <c r="AD49" s="361" t="str">
        <f>IF(入力!AD49="","", IF(AND(入力!Z49="",入力!AA49=""),"", IF(入力!AD49&lt;MIN(入力!Z49:'入力'!AA49), IF(入力!AD49&gt;=100,IF(入力!AD49&lt;=500,"○","最高値エラー"),"最低値エラー"),"関係性エラー")))</f>
        <v/>
      </c>
      <c r="AE49" s="361" t="str">
        <f>IF(入力!AE49="", IF(入力!AC49="",IF(入力!AD49="","", IF((入力!AD49-入力!Q49)&gt;=10,IF((入力!AD49-入力!Q49)&lt;=200,"○","最高値エラー"),"最低値エラー")),IF(入力!AD49="", IF((入力!AC49-入力!Q49)&gt;=10,IF((入力!AC49-入力!Q49)&lt;=200,"○","最高値エラー"),"最低値エラー"),IF(入力!AC49&gt;入力!AD49, IF((入力!AC49-入力!Q49)&gt;=10,IF((入力!AC49-入力!Q49)&lt;=200,"○","最高値エラー"),"最低値エラー"), IF((入力!AD49-入力!Q49)&gt;=10,IF((入力!AD49-入力!Q49)&lt;=200,"○","最高値エラー"),"最低値エラー")))), IF(入力!AE49="","",IF(入力!AE49&gt;=10,IF(入力!AE49&lt;=200,"○","最高値エラー"),"最低値エラー")))</f>
        <v/>
      </c>
      <c r="AF49" s="361" t="str">
        <f>IF(入力!AF49="","", IF(AND(入力!Z49="",入力!AA49=""),"", IF(入力!AF49&lt;MIN(入力!Z49:'入力'!AA49), IF(入力!AF49&gt;=100,IF(入力!AF49&lt;=500,"○","最高値エラー"),"最低値エラー"),"関係性エラー")))</f>
        <v/>
      </c>
      <c r="AG49" s="361" t="str">
        <f>IF(入力!AG49="","", IF(AND(入力!Z49="",入力!AA49=""),"", IF(入力!AG49&lt;MIN(入力!Z49:'入力'!AA49), IF(入力!AG49&gt;=100,IF(入力!AG49&lt;=500,"○","最高値エラー"),"最低値エラー"),"関係性エラー")))</f>
        <v/>
      </c>
      <c r="AH49" s="361" t="str">
        <f>IF(入力!AH49="", IF(入力!AF49="",IF(入力!AG49="","", IF((入力!AG49-入力!Q49)&gt;=10,IF((入力!AG49-入力!Q49)&lt;=200,"○","最高値エラー"),"最低値エラー")),IF(入力!AG49="", IF((入力!AF49-入力!Q49)&gt;=10,IF((入力!AF49-入力!Q49)&lt;=200,"○","最高値エラー"),"最低値エラー"),IF(入力!AF49&gt;入力!AG49, IF((入力!AF49-入力!Q49)&gt;=10,IF((入力!AF49-入力!Q49)&lt;=200,"○","最高値エラー"),"最低値エラー"), IF((入力!AG49-入力!Q49)&gt;=10,IF((入力!AG49-入力!Q49)&lt;=200,"○","最高値エラー"),"最低値エラー")))), IF(入力!AH49="","",IF(入力!AH49&gt;=10,IF(入力!AH49&lt;=200,"○","最高値エラー"),"最低値エラー")))</f>
        <v/>
      </c>
      <c r="AI49" s="342" t="str">
        <f>IF(入力!AI49="","",IF(入力!AI49&gt;=3,IF(入力!AI49&lt;=20,"○","最高値エラー"),"最低値エラー"))</f>
        <v/>
      </c>
      <c r="AJ49" s="354" t="str">
        <f>IF(入力!AJ49="","",IF(入力!AJ49&gt;=3,IF(入力!AJ49&lt;=20,"○","最高値エラー"),"最低値エラー"))</f>
        <v/>
      </c>
      <c r="AK49" s="340" t="str">
        <f>IF(入力!AK49="","",IF(入力!AK49&gt;=3,IF(入力!AK49&lt;=50,"○","最高値エラー"),"最低値エラー"))</f>
        <v/>
      </c>
      <c r="AL49" s="345" t="str">
        <f>IF(入力!AL49="","",IF(入力!AL49&gt;=3,IF(入力!AL49&lt;=50,"○","最高値エラー"),"最低値エラー"))</f>
        <v/>
      </c>
      <c r="AM49" s="324" t="str">
        <f>IF(入力!AL49="","",IF(入力!AL49&gt;=3,IF(入力!AL49&lt;=50,"○","最高値エラー"),"最低値エラー"))</f>
        <v/>
      </c>
      <c r="AN49" s="379" t="str">
        <f>IF(入力!AN49="","",IF(入力!AN49&gt;=-50,IF(入力!AN49&lt;=100,"○","最高値エラー"),"最低値エラー"))</f>
        <v/>
      </c>
      <c r="AO49" s="324" t="str">
        <f>IF(入力!AO49="","",IF(入力!AO49&gt;=50,IF(入力!AO49&lt;=300,"○","最高値エラー"),"最低値エラー"))</f>
        <v/>
      </c>
      <c r="AP49" s="379" t="str">
        <f>IF(入力!AP49="","",IF(入力!AP49&gt;=-50,IF(入力!AP49&lt;=100,"○","最高値エラー"),"最低値エラー"))</f>
        <v/>
      </c>
      <c r="AQ49" s="324" t="str">
        <f>IF(入力!AQ49="","",IF(入力!AQ49&gt;=20,IF(入力!AQ49&lt;=200,"○","最高値エラー"),"最低値エラー"))</f>
        <v/>
      </c>
      <c r="AR49" s="379" t="str">
        <f>IF(入力!AR49="","",IF(入力!AR49&gt;=20,IF(入力!AR49&lt;=200,"○","最高値エラー"),"最低値エラー"))</f>
        <v/>
      </c>
      <c r="AS49" s="389" t="str">
        <f>IF(入力!AS49="","",IF(入力!AS49&gt;=0,IF(入力!AS49&lt;=4000,"○","最高値エラー"),"最低値エラー"))</f>
        <v/>
      </c>
      <c r="AT49" s="425" t="str">
        <f>IF(入力!AT49="","",IF(入力!AT49&gt;=0,IF(入力!AT49&lt;=100,"○","最高値エラー"),"最低値エラー"))</f>
        <v/>
      </c>
      <c r="AU49" s="324" t="str">
        <f>IF(入力!AU49="","",IF(入力!AU49&gt;=0,IF(入力!AU49&lt;=150,"○","最高値エラー"),"最低値エラー"))</f>
        <v/>
      </c>
      <c r="AV49" s="332" t="str">
        <f>IF(入力!AV49="","",IF(入力!AV49&gt;=0,IF(入力!AV49&lt;=150,"○","最高値エラー"),"最低値エラー"))</f>
        <v/>
      </c>
      <c r="AW49" s="324" t="str">
        <f>IF(入力!AW49="","",IF(入力!AW49&gt;=0,IF(入力!AW49&lt;=150,"○","最高値エラー"),"最低値エラー"))</f>
        <v/>
      </c>
      <c r="AX49" s="396" t="str">
        <f>IF(入力!AX49="","",IF(入力!AX49&gt;=0,IF(入力!AX49&lt;=150,"○","最高値エラー"),"最低値エラー"))</f>
        <v/>
      </c>
    </row>
    <row r="50" spans="1:50">
      <c r="A50" s="84">
        <f>IF(入力!A50="","",入力!A50)</f>
        <v>37</v>
      </c>
      <c r="B50" s="146" t="str">
        <f>IF(入力!B50="","",入力!B50)</f>
        <v/>
      </c>
      <c r="C50" s="146" t="str">
        <f>IF(入力!C50="","",入力!C50)</f>
        <v/>
      </c>
      <c r="D50" s="91" t="str">
        <f>IF(入力!D50="","",入力!D50)</f>
        <v/>
      </c>
      <c r="E50" s="507" t="str">
        <f>IF(入力!E50="", IF(D50="","",DATEDIF(D50,入力!$C$3,"Y")),入力!E50)</f>
        <v/>
      </c>
      <c r="F50" s="507" t="str">
        <f>IF(入力!F50="","",入力!F50)</f>
        <v/>
      </c>
      <c r="G50" s="146" t="str">
        <f>IF(入力!G50="","",入力!G50)</f>
        <v/>
      </c>
      <c r="H50" s="146" t="str">
        <f>IF(入力!H50="","",入力!H50)</f>
        <v/>
      </c>
      <c r="I50" s="507" t="str">
        <f>IF(入力!I50="","",入力!I50)</f>
        <v/>
      </c>
      <c r="J50" s="122" t="str">
        <f>IF(入力!J50="","",入力!J50)</f>
        <v/>
      </c>
      <c r="K50" s="406" t="str">
        <f>IF(入力!K50="","",IF(入力!K50&gt;=100,IF(入力!K50&lt;=250,"○","最高値エラー"),"最低値エラー"))</f>
        <v/>
      </c>
      <c r="L50" s="342" t="str">
        <f>IF(入力!L50="","",IF(入力!L50&gt;=20,IF(入力!L50&lt;=200,"○","最高値エラー"),"最低値エラー"))</f>
        <v/>
      </c>
      <c r="M50" s="325" t="str">
        <f>IF(入力!M50="","",IF(入力!M50&gt;=0,IF(入力!M50&lt;=100,"○","最高値エラー"),"最低値エラー"))</f>
        <v/>
      </c>
      <c r="N50" s="325" t="str">
        <f>IF(入力!N50="","",IF(入力!N50&gt;=0,IF(入力!N50&lt;=100,"○","最高値エラー"),"最低値エラー"))</f>
        <v/>
      </c>
      <c r="O50" s="325" t="str">
        <f>IF(入力!O50="", IF(OR(入力!L50="",入力!M50="",入力!N50=""),"", IF(入力!L50&gt;(入力!L50-(入力!L50*(4.57/(1.0868-0.00133*(入力!M50+入力!N50))-4.142)*100)/100), IF((入力!L50-(入力!L50*(4.57/(1.0868-0.00133*(入力!M50+入力!N50))-4.142)*100)/100)&gt;=20,IF((入力!L50-(入力!L50*(4.57/(1.0868-0.00133*(入力!M50+入力!N50))-4.142)*100)/100)&lt;=200,"○","最高値エラー"),"最低値エラー"),"関係性エラー")), IF(入力!O50&gt;=20,IF(入力!O50&lt;=200,IF(入力!L50&gt;入力!O50,"○","関係性エラー"),"最高値エラー"),"最低値エラー"))</f>
        <v/>
      </c>
      <c r="P50" s="325" t="str">
        <f>IF(入力!P50="", IF(入力!K50="","", IF(入力!L50/POWER(入力!K50/100,2)&gt;=10,IF(入力!L50/POWER(入力!K50/100,2)&lt;=50,"○","最高値エラー"),"最低値エラー")), IF(入力!P50&gt;=10,IF(入力!P50&lt;=50,"○","最高値エラー"),"最低値エラー"))</f>
        <v/>
      </c>
      <c r="Q50" s="407" t="str">
        <f>IF(入力!Q50="","", IF(入力!R50="","", IF(入力!Q50&gt;=入力!R50, IF(入力!Q50&gt;=100,IF(入力!Q50&lt;=300,"○","最高値エラー"),"最低値エラー"),"関係性エラー")))</f>
        <v/>
      </c>
      <c r="R50" s="379" t="str">
        <f>IF(入力!R50="","", IF(入力!Q50="","", IF(入力!Q50&gt;=入力!R50, IF(入力!R50&gt;=100,IF(入力!R50&lt;=300,"○","最高値エラー"),"最低値エラー"),"関係性エラー")))</f>
        <v/>
      </c>
      <c r="S50" s="348" t="str">
        <f>IF(入力!S50="","", IF(AND(入力!U50="",入力!V50=""),"", IF(入力!S50&lt; MIN(入力!U50,入力!V50), IF(入力!S50&gt;=2,IF(入力!S50&lt;=10,"○","最低値エラー"),"最高値エラー"),"関係性エラー")))</f>
        <v/>
      </c>
      <c r="T50" s="343" t="str">
        <f>IF(入力!T50="","", IF(AND(入力!U50="",入力!V50=""),"", IF(入力!T50&lt; MIN(入力!U50,入力!V50), IF(入力!T50&gt;=2,IF(入力!T50&lt;=10,"○","最低値エラー"),"最高値エラー"),"関係性エラー")))</f>
        <v/>
      </c>
      <c r="U50" s="344" t="str">
        <f>IF(入力!U50="","", IF(AND(入力!S50="",入力!T50=""),"", IF(入力!U50&gt;MAX(入力!S50,入力!T50), IF(入力!U50&gt;=3,IF(入力!U50&lt;=10,"○","最低値エラー"),"最高値エラー"),"関係性エラー")))</f>
        <v/>
      </c>
      <c r="V50" s="413" t="str">
        <f>IF(入力!V50="","", IF(AND(入力!S50="",入力!T50=""),"", IF(入力!V50&gt;MAX(入力!S50,入力!T50), IF(入力!V50&gt;=3,IF(入力!V50&lt;=10,"○","最低値エラー"),"最高値エラー"),"関係性エラー")))</f>
        <v/>
      </c>
      <c r="W50" s="417" t="str">
        <f>IF(入力!W50="","",IF(入力!W50&gt;=100,IF(入力!W50&lt;=500,"○","最高値エラー"),"最低値エラー"))</f>
        <v/>
      </c>
      <c r="X50" s="418" t="str">
        <f>IF(入力!X50="","",IF(入力!X50&gt;=100,IF(入力!X50&lt;=500,"○","最高値エラー"),"最低値エラー"))</f>
        <v/>
      </c>
      <c r="Y50" s="361" t="str">
        <f>IF(入力!Y50="", IF(入力!W50="",IF(入力!X50="","", IF((入力!X50-入力!Q50)&gt;=10,IF((入力!X50-入力!Q50)&lt;=200,"○","最高値エラー"),"最低値エラー")),IF(入力!X50="", IF((入力!W50-入力!Q50)&gt;=10,IF((入力!W50-入力!Q50)&lt;=200,"○","最高値エラー"),"最低値エラー"),IF(入力!W50&gt;入力!X50, IF((入力!W50-入力!Q50)&gt;=10,IF((入力!W50-入力!Q50)&lt;=200,"○","最高値エラー"),"最低値エラー"), IF((入力!X50-入力!Q50)&gt;=10,IF((入力!X50-入力!Q50)&lt;=200,"○","最高値エラー"),"最低値エラー")))), IF(入力!Y50="","",IF(入力!Y50&gt;=10,IF(入力!Y50&lt;=200,"○","最高値エラー"),"最低値エラー")))</f>
        <v/>
      </c>
      <c r="Z50" s="361" t="str">
        <f>IF(入力!Z50="","", IF(AND(入力!AC50="",入力!AD50="",入力!AD50="",入力!AG50=""),"", IF(入力!Z50&gt; MAX(入力!AC50:'入力'!AD50,入力!AD50:'入力'!AG50), IF(入力!Z50&gt;=100,IF(入力!Z50&lt;=500,"○","最高値エラー"),"最低値エラー"),"関係性エラー")))</f>
        <v/>
      </c>
      <c r="AA50" s="361" t="str">
        <f>IF(入力!AA50="","", IF(AND(入力!AC50="",入力!AD50="",入力!AD50="",入力!AG50=""),"", IF(入力!AA50&gt; MAX(入力!AC50:'入力'!AD50,入力!AD50:'入力'!AG50), IF(入力!AA50&gt;=100,IF(入力!AA50&lt;=500,"○","最高値エラー"),"最低値エラー"),"関係性エラー")))</f>
        <v/>
      </c>
      <c r="AB50" s="361" t="str">
        <f>IF(入力!AB50="", IF(入力!Z50="",IF(入力!AA50="","", IF((入力!AA50-入力!Q50)&gt;=10,IF((入力!AA50-入力!Q50)&lt;=200,"○","最高値エラー"),"最低値エラー")),IF(入力!AA50="", IF((入力!Z50-入力!Q50)&gt;=10,IF((入力!Z50-入力!Q50)&lt;=200,"○","最高値エラー"),"最低値エラー"),IF(入力!Z50&gt;入力!AA50, IF((入力!Z50-入力!Q50)&gt;=10,IF((入力!Z50-入力!Q50)&lt;=200,"○","最高値エラー"),"最低値エラー"), IF((入力!AA50-入力!Q50)&gt;=10,IF((入力!AA50-入力!Q50)&lt;=200,"○","最高値エラー"),"最低値エラー")))), IF(入力!AB50="","",IF(入力!AB50&gt;=10,IF(入力!AB50&lt;=200,"○","最高値エラー"),"最低値エラー")))</f>
        <v/>
      </c>
      <c r="AC50" s="361" t="str">
        <f>IF(入力!AC50="","", IF(AND(入力!Z50="",入力!AA50=""),"", IF(入力!AC50&lt;MIN(入力!Z50:'入力'!AA50), IF(入力!AC50&gt;=100,IF(入力!AC50&lt;=500,"○","最高値エラー"),"最低値エラー"),"関係性エラー")))</f>
        <v/>
      </c>
      <c r="AD50" s="361" t="str">
        <f>IF(入力!AD50="","", IF(AND(入力!Z50="",入力!AA50=""),"", IF(入力!AD50&lt;MIN(入力!Z50:'入力'!AA50), IF(入力!AD50&gt;=100,IF(入力!AD50&lt;=500,"○","最高値エラー"),"最低値エラー"),"関係性エラー")))</f>
        <v/>
      </c>
      <c r="AE50" s="361" t="str">
        <f>IF(入力!AE50="", IF(入力!AC50="",IF(入力!AD50="","", IF((入力!AD50-入力!Q50)&gt;=10,IF((入力!AD50-入力!Q50)&lt;=200,"○","最高値エラー"),"最低値エラー")),IF(入力!AD50="", IF((入力!AC50-入力!Q50)&gt;=10,IF((入力!AC50-入力!Q50)&lt;=200,"○","最高値エラー"),"最低値エラー"),IF(入力!AC50&gt;入力!AD50, IF((入力!AC50-入力!Q50)&gt;=10,IF((入力!AC50-入力!Q50)&lt;=200,"○","最高値エラー"),"最低値エラー"), IF((入力!AD50-入力!Q50)&gt;=10,IF((入力!AD50-入力!Q50)&lt;=200,"○","最高値エラー"),"最低値エラー")))), IF(入力!AE50="","",IF(入力!AE50&gt;=10,IF(入力!AE50&lt;=200,"○","最高値エラー"),"最低値エラー")))</f>
        <v/>
      </c>
      <c r="AF50" s="361" t="str">
        <f>IF(入力!AF50="","", IF(AND(入力!Z50="",入力!AA50=""),"", IF(入力!AF50&lt;MIN(入力!Z50:'入力'!AA50), IF(入力!AF50&gt;=100,IF(入力!AF50&lt;=500,"○","最高値エラー"),"最低値エラー"),"関係性エラー")))</f>
        <v/>
      </c>
      <c r="AG50" s="361" t="str">
        <f>IF(入力!AG50="","", IF(AND(入力!Z50="",入力!AA50=""),"", IF(入力!AG50&lt;MIN(入力!Z50:'入力'!AA50), IF(入力!AG50&gt;=100,IF(入力!AG50&lt;=500,"○","最高値エラー"),"最低値エラー"),"関係性エラー")))</f>
        <v/>
      </c>
      <c r="AH50" s="361" t="str">
        <f>IF(入力!AH50="", IF(入力!AF50="",IF(入力!AG50="","", IF((入力!AG50-入力!Q50)&gt;=10,IF((入力!AG50-入力!Q50)&lt;=200,"○","最高値エラー"),"最低値エラー")),IF(入力!AG50="", IF((入力!AF50-入力!Q50)&gt;=10,IF((入力!AF50-入力!Q50)&lt;=200,"○","最高値エラー"),"最低値エラー"),IF(入力!AF50&gt;入力!AG50, IF((入力!AF50-入力!Q50)&gt;=10,IF((入力!AF50-入力!Q50)&lt;=200,"○","最高値エラー"),"最低値エラー"), IF((入力!AG50-入力!Q50)&gt;=10,IF((入力!AG50-入力!Q50)&lt;=200,"○","最高値エラー"),"最低値エラー")))), IF(入力!AH50="","",IF(入力!AH50&gt;=10,IF(入力!AH50&lt;=200,"○","最高値エラー"),"最低値エラー")))</f>
        <v/>
      </c>
      <c r="AI50" s="342" t="str">
        <f>IF(入力!AI50="","",IF(入力!AI50&gt;=3,IF(入力!AI50&lt;=20,"○","最高値エラー"),"最低値エラー"))</f>
        <v/>
      </c>
      <c r="AJ50" s="354" t="str">
        <f>IF(入力!AJ50="","",IF(入力!AJ50&gt;=3,IF(入力!AJ50&lt;=20,"○","最高値エラー"),"最低値エラー"))</f>
        <v/>
      </c>
      <c r="AK50" s="340" t="str">
        <f>IF(入力!AK50="","",IF(入力!AK50&gt;=3,IF(入力!AK50&lt;=50,"○","最高値エラー"),"最低値エラー"))</f>
        <v/>
      </c>
      <c r="AL50" s="345" t="str">
        <f>IF(入力!AL50="","",IF(入力!AL50&gt;=3,IF(入力!AL50&lt;=50,"○","最高値エラー"),"最低値エラー"))</f>
        <v/>
      </c>
      <c r="AM50" s="324" t="str">
        <f>IF(入力!AL50="","",IF(入力!AL50&gt;=3,IF(入力!AL50&lt;=50,"○","最高値エラー"),"最低値エラー"))</f>
        <v/>
      </c>
      <c r="AN50" s="379" t="str">
        <f>IF(入力!AN50="","",IF(入力!AN50&gt;=-50,IF(入力!AN50&lt;=100,"○","最高値エラー"),"最低値エラー"))</f>
        <v/>
      </c>
      <c r="AO50" s="324" t="str">
        <f>IF(入力!AO50="","",IF(入力!AO50&gt;=50,IF(入力!AO50&lt;=300,"○","最高値エラー"),"最低値エラー"))</f>
        <v/>
      </c>
      <c r="AP50" s="379" t="str">
        <f>IF(入力!AP50="","",IF(入力!AP50&gt;=-50,IF(入力!AP50&lt;=100,"○","最高値エラー"),"最低値エラー"))</f>
        <v/>
      </c>
      <c r="AQ50" s="324" t="str">
        <f>IF(入力!AQ50="","",IF(入力!AQ50&gt;=20,IF(入力!AQ50&lt;=200,"○","最高値エラー"),"最低値エラー"))</f>
        <v/>
      </c>
      <c r="AR50" s="379" t="str">
        <f>IF(入力!AR50="","",IF(入力!AR50&gt;=20,IF(入力!AR50&lt;=200,"○","最高値エラー"),"最低値エラー"))</f>
        <v/>
      </c>
      <c r="AS50" s="389" t="str">
        <f>IF(入力!AS50="","",IF(入力!AS50&gt;=0,IF(入力!AS50&lt;=4000,"○","最高値エラー"),"最低値エラー"))</f>
        <v/>
      </c>
      <c r="AT50" s="425" t="str">
        <f>IF(入力!AT50="","",IF(入力!AT50&gt;=0,IF(入力!AT50&lt;=100,"○","最高値エラー"),"最低値エラー"))</f>
        <v/>
      </c>
      <c r="AU50" s="324" t="str">
        <f>IF(入力!AU50="","",IF(入力!AU50&gt;=0,IF(入力!AU50&lt;=150,"○","最高値エラー"),"最低値エラー"))</f>
        <v/>
      </c>
      <c r="AV50" s="332" t="str">
        <f>IF(入力!AV50="","",IF(入力!AV50&gt;=0,IF(入力!AV50&lt;=150,"○","最高値エラー"),"最低値エラー"))</f>
        <v/>
      </c>
      <c r="AW50" s="324" t="str">
        <f>IF(入力!AW50="","",IF(入力!AW50&gt;=0,IF(入力!AW50&lt;=150,"○","最高値エラー"),"最低値エラー"))</f>
        <v/>
      </c>
      <c r="AX50" s="396" t="str">
        <f>IF(入力!AX50="","",IF(入力!AX50&gt;=0,IF(入力!AX50&lt;=150,"○","最高値エラー"),"最低値エラー"))</f>
        <v/>
      </c>
    </row>
    <row r="51" spans="1:50">
      <c r="A51" s="84">
        <f>IF(入力!A51="","",入力!A51)</f>
        <v>38</v>
      </c>
      <c r="B51" s="146" t="str">
        <f>IF(入力!B51="","",入力!B51)</f>
        <v/>
      </c>
      <c r="C51" s="146" t="str">
        <f>IF(入力!C51="","",入力!C51)</f>
        <v/>
      </c>
      <c r="D51" s="91" t="str">
        <f>IF(入力!D51="","",入力!D51)</f>
        <v/>
      </c>
      <c r="E51" s="507" t="str">
        <f>IF(入力!E51="", IF(D51="","",DATEDIF(D51,入力!$C$3,"Y")),入力!E51)</f>
        <v/>
      </c>
      <c r="F51" s="507" t="str">
        <f>IF(入力!F51="","",入力!F51)</f>
        <v/>
      </c>
      <c r="G51" s="146" t="str">
        <f>IF(入力!G51="","",入力!G51)</f>
        <v/>
      </c>
      <c r="H51" s="146" t="str">
        <f>IF(入力!H51="","",入力!H51)</f>
        <v/>
      </c>
      <c r="I51" s="507" t="str">
        <f>IF(入力!I51="","",入力!I51)</f>
        <v/>
      </c>
      <c r="J51" s="122" t="str">
        <f>IF(入力!J51="","",入力!J51)</f>
        <v/>
      </c>
      <c r="K51" s="406" t="str">
        <f>IF(入力!K51="","",IF(入力!K51&gt;=100,IF(入力!K51&lt;=250,"○","最高値エラー"),"最低値エラー"))</f>
        <v/>
      </c>
      <c r="L51" s="342" t="str">
        <f>IF(入力!L51="","",IF(入力!L51&gt;=20,IF(入力!L51&lt;=200,"○","最高値エラー"),"最低値エラー"))</f>
        <v/>
      </c>
      <c r="M51" s="325" t="str">
        <f>IF(入力!M51="","",IF(入力!M51&gt;=0,IF(入力!M51&lt;=100,"○","最高値エラー"),"最低値エラー"))</f>
        <v/>
      </c>
      <c r="N51" s="325" t="str">
        <f>IF(入力!N51="","",IF(入力!N51&gt;=0,IF(入力!N51&lt;=100,"○","最高値エラー"),"最低値エラー"))</f>
        <v/>
      </c>
      <c r="O51" s="325" t="str">
        <f>IF(入力!O51="", IF(OR(入力!L51="",入力!M51="",入力!N51=""),"", IF(入力!L51&gt;(入力!L51-(入力!L51*(4.57/(1.0868-0.00133*(入力!M51+入力!N51))-4.142)*100)/100), IF((入力!L51-(入力!L51*(4.57/(1.0868-0.00133*(入力!M51+入力!N51))-4.142)*100)/100)&gt;=20,IF((入力!L51-(入力!L51*(4.57/(1.0868-0.00133*(入力!M51+入力!N51))-4.142)*100)/100)&lt;=200,"○","最高値エラー"),"最低値エラー"),"関係性エラー")), IF(入力!O51&gt;=20,IF(入力!O51&lt;=200,IF(入力!L51&gt;入力!O51,"○","関係性エラー"),"最高値エラー"),"最低値エラー"))</f>
        <v/>
      </c>
      <c r="P51" s="325" t="str">
        <f>IF(入力!P51="", IF(入力!K51="","", IF(入力!L51/POWER(入力!K51/100,2)&gt;=10,IF(入力!L51/POWER(入力!K51/100,2)&lt;=50,"○","最高値エラー"),"最低値エラー")), IF(入力!P51&gt;=10,IF(入力!P51&lt;=50,"○","最高値エラー"),"最低値エラー"))</f>
        <v/>
      </c>
      <c r="Q51" s="407" t="str">
        <f>IF(入力!Q51="","", IF(入力!R51="","", IF(入力!Q51&gt;=入力!R51, IF(入力!Q51&gt;=100,IF(入力!Q51&lt;=300,"○","最高値エラー"),"最低値エラー"),"関係性エラー")))</f>
        <v/>
      </c>
      <c r="R51" s="379" t="str">
        <f>IF(入力!R51="","", IF(入力!Q51="","", IF(入力!Q51&gt;=入力!R51, IF(入力!R51&gt;=100,IF(入力!R51&lt;=300,"○","最高値エラー"),"最低値エラー"),"関係性エラー")))</f>
        <v/>
      </c>
      <c r="S51" s="348" t="str">
        <f>IF(入力!S51="","", IF(AND(入力!U51="",入力!V51=""),"", IF(入力!S51&lt; MIN(入力!U51,入力!V51), IF(入力!S51&gt;=2,IF(入力!S51&lt;=10,"○","最低値エラー"),"最高値エラー"),"関係性エラー")))</f>
        <v/>
      </c>
      <c r="T51" s="343" t="str">
        <f>IF(入力!T51="","", IF(AND(入力!U51="",入力!V51=""),"", IF(入力!T51&lt; MIN(入力!U51,入力!V51), IF(入力!T51&gt;=2,IF(入力!T51&lt;=10,"○","最低値エラー"),"最高値エラー"),"関係性エラー")))</f>
        <v/>
      </c>
      <c r="U51" s="344" t="str">
        <f>IF(入力!U51="","", IF(AND(入力!S51="",入力!T51=""),"", IF(入力!U51&gt;MAX(入力!S51,入力!T51), IF(入力!U51&gt;=3,IF(入力!U51&lt;=10,"○","最低値エラー"),"最高値エラー"),"関係性エラー")))</f>
        <v/>
      </c>
      <c r="V51" s="413" t="str">
        <f>IF(入力!V51="","", IF(AND(入力!S51="",入力!T51=""),"", IF(入力!V51&gt;MAX(入力!S51,入力!T51), IF(入力!V51&gt;=3,IF(入力!V51&lt;=10,"○","最低値エラー"),"最高値エラー"),"関係性エラー")))</f>
        <v/>
      </c>
      <c r="W51" s="417" t="str">
        <f>IF(入力!W51="","",IF(入力!W51&gt;=100,IF(入力!W51&lt;=500,"○","最高値エラー"),"最低値エラー"))</f>
        <v/>
      </c>
      <c r="X51" s="418" t="str">
        <f>IF(入力!X51="","",IF(入力!X51&gt;=100,IF(入力!X51&lt;=500,"○","最高値エラー"),"最低値エラー"))</f>
        <v/>
      </c>
      <c r="Y51" s="361" t="str">
        <f>IF(入力!Y51="", IF(入力!W51="",IF(入力!X51="","", IF((入力!X51-入力!Q51)&gt;=10,IF((入力!X51-入力!Q51)&lt;=200,"○","最高値エラー"),"最低値エラー")),IF(入力!X51="", IF((入力!W51-入力!Q51)&gt;=10,IF((入力!W51-入力!Q51)&lt;=200,"○","最高値エラー"),"最低値エラー"),IF(入力!W51&gt;入力!X51, IF((入力!W51-入力!Q51)&gt;=10,IF((入力!W51-入力!Q51)&lt;=200,"○","最高値エラー"),"最低値エラー"), IF((入力!X51-入力!Q51)&gt;=10,IF((入力!X51-入力!Q51)&lt;=200,"○","最高値エラー"),"最低値エラー")))), IF(入力!Y51="","",IF(入力!Y51&gt;=10,IF(入力!Y51&lt;=200,"○","最高値エラー"),"最低値エラー")))</f>
        <v/>
      </c>
      <c r="Z51" s="361" t="str">
        <f>IF(入力!Z51="","", IF(AND(入力!AC51="",入力!AD51="",入力!AD51="",入力!AG51=""),"", IF(入力!Z51&gt; MAX(入力!AC51:'入力'!AD51,入力!AD51:'入力'!AG51), IF(入力!Z51&gt;=100,IF(入力!Z51&lt;=500,"○","最高値エラー"),"最低値エラー"),"関係性エラー")))</f>
        <v/>
      </c>
      <c r="AA51" s="361" t="str">
        <f>IF(入力!AA51="","", IF(AND(入力!AC51="",入力!AD51="",入力!AD51="",入力!AG51=""),"", IF(入力!AA51&gt; MAX(入力!AC51:'入力'!AD51,入力!AD51:'入力'!AG51), IF(入力!AA51&gt;=100,IF(入力!AA51&lt;=500,"○","最高値エラー"),"最低値エラー"),"関係性エラー")))</f>
        <v/>
      </c>
      <c r="AB51" s="361" t="str">
        <f>IF(入力!AB51="", IF(入力!Z51="",IF(入力!AA51="","", IF((入力!AA51-入力!Q51)&gt;=10,IF((入力!AA51-入力!Q51)&lt;=200,"○","最高値エラー"),"最低値エラー")),IF(入力!AA51="", IF((入力!Z51-入力!Q51)&gt;=10,IF((入力!Z51-入力!Q51)&lt;=200,"○","最高値エラー"),"最低値エラー"),IF(入力!Z51&gt;入力!AA51, IF((入力!Z51-入力!Q51)&gt;=10,IF((入力!Z51-入力!Q51)&lt;=200,"○","最高値エラー"),"最低値エラー"), IF((入力!AA51-入力!Q51)&gt;=10,IF((入力!AA51-入力!Q51)&lt;=200,"○","最高値エラー"),"最低値エラー")))), IF(入力!AB51="","",IF(入力!AB51&gt;=10,IF(入力!AB51&lt;=200,"○","最高値エラー"),"最低値エラー")))</f>
        <v/>
      </c>
      <c r="AC51" s="361" t="str">
        <f>IF(入力!AC51="","", IF(AND(入力!Z51="",入力!AA51=""),"", IF(入力!AC51&lt;MIN(入力!Z51:'入力'!AA51), IF(入力!AC51&gt;=100,IF(入力!AC51&lt;=500,"○","最高値エラー"),"最低値エラー"),"関係性エラー")))</f>
        <v/>
      </c>
      <c r="AD51" s="361" t="str">
        <f>IF(入力!AD51="","", IF(AND(入力!Z51="",入力!AA51=""),"", IF(入力!AD51&lt;MIN(入力!Z51:'入力'!AA51), IF(入力!AD51&gt;=100,IF(入力!AD51&lt;=500,"○","最高値エラー"),"最低値エラー"),"関係性エラー")))</f>
        <v/>
      </c>
      <c r="AE51" s="361" t="str">
        <f>IF(入力!AE51="", IF(入力!AC51="",IF(入力!AD51="","", IF((入力!AD51-入力!Q51)&gt;=10,IF((入力!AD51-入力!Q51)&lt;=200,"○","最高値エラー"),"最低値エラー")),IF(入力!AD51="", IF((入力!AC51-入力!Q51)&gt;=10,IF((入力!AC51-入力!Q51)&lt;=200,"○","最高値エラー"),"最低値エラー"),IF(入力!AC51&gt;入力!AD51, IF((入力!AC51-入力!Q51)&gt;=10,IF((入力!AC51-入力!Q51)&lt;=200,"○","最高値エラー"),"最低値エラー"), IF((入力!AD51-入力!Q51)&gt;=10,IF((入力!AD51-入力!Q51)&lt;=200,"○","最高値エラー"),"最低値エラー")))), IF(入力!AE51="","",IF(入力!AE51&gt;=10,IF(入力!AE51&lt;=200,"○","最高値エラー"),"最低値エラー")))</f>
        <v/>
      </c>
      <c r="AF51" s="361" t="str">
        <f>IF(入力!AF51="","", IF(AND(入力!Z51="",入力!AA51=""),"", IF(入力!AF51&lt;MIN(入力!Z51:'入力'!AA51), IF(入力!AF51&gt;=100,IF(入力!AF51&lt;=500,"○","最高値エラー"),"最低値エラー"),"関係性エラー")))</f>
        <v/>
      </c>
      <c r="AG51" s="361" t="str">
        <f>IF(入力!AG51="","", IF(AND(入力!Z51="",入力!AA51=""),"", IF(入力!AG51&lt;MIN(入力!Z51:'入力'!AA51), IF(入力!AG51&gt;=100,IF(入力!AG51&lt;=500,"○","最高値エラー"),"最低値エラー"),"関係性エラー")))</f>
        <v/>
      </c>
      <c r="AH51" s="361" t="str">
        <f>IF(入力!AH51="", IF(入力!AF51="",IF(入力!AG51="","", IF((入力!AG51-入力!Q51)&gt;=10,IF((入力!AG51-入力!Q51)&lt;=200,"○","最高値エラー"),"最低値エラー")),IF(入力!AG51="", IF((入力!AF51-入力!Q51)&gt;=10,IF((入力!AF51-入力!Q51)&lt;=200,"○","最高値エラー"),"最低値エラー"),IF(入力!AF51&gt;入力!AG51, IF((入力!AF51-入力!Q51)&gt;=10,IF((入力!AF51-入力!Q51)&lt;=200,"○","最高値エラー"),"最低値エラー"), IF((入力!AG51-入力!Q51)&gt;=10,IF((入力!AG51-入力!Q51)&lt;=200,"○","最高値エラー"),"最低値エラー")))), IF(入力!AH51="","",IF(入力!AH51&gt;=10,IF(入力!AH51&lt;=200,"○","最高値エラー"),"最低値エラー")))</f>
        <v/>
      </c>
      <c r="AI51" s="342" t="str">
        <f>IF(入力!AI51="","",IF(入力!AI51&gt;=3,IF(入力!AI51&lt;=20,"○","最高値エラー"),"最低値エラー"))</f>
        <v/>
      </c>
      <c r="AJ51" s="354" t="str">
        <f>IF(入力!AJ51="","",IF(入力!AJ51&gt;=3,IF(入力!AJ51&lt;=20,"○","最高値エラー"),"最低値エラー"))</f>
        <v/>
      </c>
      <c r="AK51" s="340" t="str">
        <f>IF(入力!AK51="","",IF(入力!AK51&gt;=3,IF(入力!AK51&lt;=50,"○","最高値エラー"),"最低値エラー"))</f>
        <v/>
      </c>
      <c r="AL51" s="345" t="str">
        <f>IF(入力!AL51="","",IF(入力!AL51&gt;=3,IF(入力!AL51&lt;=50,"○","最高値エラー"),"最低値エラー"))</f>
        <v/>
      </c>
      <c r="AM51" s="324" t="str">
        <f>IF(入力!AL51="","",IF(入力!AL51&gt;=3,IF(入力!AL51&lt;=50,"○","最高値エラー"),"最低値エラー"))</f>
        <v/>
      </c>
      <c r="AN51" s="379" t="str">
        <f>IF(入力!AN51="","",IF(入力!AN51&gt;=-50,IF(入力!AN51&lt;=100,"○","最高値エラー"),"最低値エラー"))</f>
        <v/>
      </c>
      <c r="AO51" s="324" t="str">
        <f>IF(入力!AO51="","",IF(入力!AO51&gt;=50,IF(入力!AO51&lt;=300,"○","最高値エラー"),"最低値エラー"))</f>
        <v/>
      </c>
      <c r="AP51" s="379" t="str">
        <f>IF(入力!AP51="","",IF(入力!AP51&gt;=-50,IF(入力!AP51&lt;=100,"○","最高値エラー"),"最低値エラー"))</f>
        <v/>
      </c>
      <c r="AQ51" s="324" t="str">
        <f>IF(入力!AQ51="","",IF(入力!AQ51&gt;=20,IF(入力!AQ51&lt;=200,"○","最高値エラー"),"最低値エラー"))</f>
        <v/>
      </c>
      <c r="AR51" s="379" t="str">
        <f>IF(入力!AR51="","",IF(入力!AR51&gt;=20,IF(入力!AR51&lt;=200,"○","最高値エラー"),"最低値エラー"))</f>
        <v/>
      </c>
      <c r="AS51" s="389" t="str">
        <f>IF(入力!AS51="","",IF(入力!AS51&gt;=0,IF(入力!AS51&lt;=4000,"○","最高値エラー"),"最低値エラー"))</f>
        <v/>
      </c>
      <c r="AT51" s="425" t="str">
        <f>IF(入力!AT51="","",IF(入力!AT51&gt;=0,IF(入力!AT51&lt;=100,"○","最高値エラー"),"最低値エラー"))</f>
        <v/>
      </c>
      <c r="AU51" s="324" t="str">
        <f>IF(入力!AU51="","",IF(入力!AU51&gt;=0,IF(入力!AU51&lt;=150,"○","最高値エラー"),"最低値エラー"))</f>
        <v/>
      </c>
      <c r="AV51" s="332" t="str">
        <f>IF(入力!AV51="","",IF(入力!AV51&gt;=0,IF(入力!AV51&lt;=150,"○","最高値エラー"),"最低値エラー"))</f>
        <v/>
      </c>
      <c r="AW51" s="324" t="str">
        <f>IF(入力!AW51="","",IF(入力!AW51&gt;=0,IF(入力!AW51&lt;=150,"○","最高値エラー"),"最低値エラー"))</f>
        <v/>
      </c>
      <c r="AX51" s="396" t="str">
        <f>IF(入力!AX51="","",IF(入力!AX51&gt;=0,IF(入力!AX51&lt;=150,"○","最高値エラー"),"最低値エラー"))</f>
        <v/>
      </c>
    </row>
    <row r="52" spans="1:50">
      <c r="A52" s="84">
        <f>IF(入力!A52="","",入力!A52)</f>
        <v>39</v>
      </c>
      <c r="B52" s="146" t="str">
        <f>IF(入力!B52="","",入力!B52)</f>
        <v/>
      </c>
      <c r="C52" s="146" t="str">
        <f>IF(入力!C52="","",入力!C52)</f>
        <v/>
      </c>
      <c r="D52" s="91" t="str">
        <f>IF(入力!D52="","",入力!D52)</f>
        <v/>
      </c>
      <c r="E52" s="507" t="str">
        <f>IF(入力!E52="", IF(D52="","",DATEDIF(D52,入力!$C$3,"Y")),入力!E52)</f>
        <v/>
      </c>
      <c r="F52" s="507" t="str">
        <f>IF(入力!F52="","",入力!F52)</f>
        <v/>
      </c>
      <c r="G52" s="146" t="str">
        <f>IF(入力!G52="","",入力!G52)</f>
        <v/>
      </c>
      <c r="H52" s="146" t="str">
        <f>IF(入力!H52="","",入力!H52)</f>
        <v/>
      </c>
      <c r="I52" s="507" t="str">
        <f>IF(入力!I52="","",入力!I52)</f>
        <v/>
      </c>
      <c r="J52" s="122" t="str">
        <f>IF(入力!J52="","",入力!J52)</f>
        <v/>
      </c>
      <c r="K52" s="406" t="str">
        <f>IF(入力!K52="","",IF(入力!K52&gt;=100,IF(入力!K52&lt;=250,"○","最高値エラー"),"最低値エラー"))</f>
        <v/>
      </c>
      <c r="L52" s="342" t="str">
        <f>IF(入力!L52="","",IF(入力!L52&gt;=20,IF(入力!L52&lt;=200,"○","最高値エラー"),"最低値エラー"))</f>
        <v/>
      </c>
      <c r="M52" s="325" t="str">
        <f>IF(入力!M52="","",IF(入力!M52&gt;=0,IF(入力!M52&lt;=100,"○","最高値エラー"),"最低値エラー"))</f>
        <v/>
      </c>
      <c r="N52" s="325" t="str">
        <f>IF(入力!N52="","",IF(入力!N52&gt;=0,IF(入力!N52&lt;=100,"○","最高値エラー"),"最低値エラー"))</f>
        <v/>
      </c>
      <c r="O52" s="325" t="str">
        <f>IF(入力!O52="", IF(OR(入力!L52="",入力!M52="",入力!N52=""),"", IF(入力!L52&gt;(入力!L52-(入力!L52*(4.57/(1.0868-0.00133*(入力!M52+入力!N52))-4.142)*100)/100), IF((入力!L52-(入力!L52*(4.57/(1.0868-0.00133*(入力!M52+入力!N52))-4.142)*100)/100)&gt;=20,IF((入力!L52-(入力!L52*(4.57/(1.0868-0.00133*(入力!M52+入力!N52))-4.142)*100)/100)&lt;=200,"○","最高値エラー"),"最低値エラー"),"関係性エラー")), IF(入力!O52&gt;=20,IF(入力!O52&lt;=200,IF(入力!L52&gt;入力!O52,"○","関係性エラー"),"最高値エラー"),"最低値エラー"))</f>
        <v/>
      </c>
      <c r="P52" s="325" t="str">
        <f>IF(入力!P52="", IF(入力!K52="","", IF(入力!L52/POWER(入力!K52/100,2)&gt;=10,IF(入力!L52/POWER(入力!K52/100,2)&lt;=50,"○","最高値エラー"),"最低値エラー")), IF(入力!P52&gt;=10,IF(入力!P52&lt;=50,"○","最高値エラー"),"最低値エラー"))</f>
        <v/>
      </c>
      <c r="Q52" s="407" t="str">
        <f>IF(入力!Q52="","", IF(入力!R52="","", IF(入力!Q52&gt;=入力!R52, IF(入力!Q52&gt;=100,IF(入力!Q52&lt;=300,"○","最高値エラー"),"最低値エラー"),"関係性エラー")))</f>
        <v/>
      </c>
      <c r="R52" s="379" t="str">
        <f>IF(入力!R52="","", IF(入力!Q52="","", IF(入力!Q52&gt;=入力!R52, IF(入力!R52&gt;=100,IF(入力!R52&lt;=300,"○","最高値エラー"),"最低値エラー"),"関係性エラー")))</f>
        <v/>
      </c>
      <c r="S52" s="348" t="str">
        <f>IF(入力!S52="","", IF(AND(入力!U52="",入力!V52=""),"", IF(入力!S52&lt; MIN(入力!U52,入力!V52), IF(入力!S52&gt;=2,IF(入力!S52&lt;=10,"○","最低値エラー"),"最高値エラー"),"関係性エラー")))</f>
        <v/>
      </c>
      <c r="T52" s="343" t="str">
        <f>IF(入力!T52="","", IF(AND(入力!U52="",入力!V52=""),"", IF(入力!T52&lt; MIN(入力!U52,入力!V52), IF(入力!T52&gt;=2,IF(入力!T52&lt;=10,"○","最低値エラー"),"最高値エラー"),"関係性エラー")))</f>
        <v/>
      </c>
      <c r="U52" s="344" t="str">
        <f>IF(入力!U52="","", IF(AND(入力!S52="",入力!T52=""),"", IF(入力!U52&gt;MAX(入力!S52,入力!T52), IF(入力!U52&gt;=3,IF(入力!U52&lt;=10,"○","最低値エラー"),"最高値エラー"),"関係性エラー")))</f>
        <v/>
      </c>
      <c r="V52" s="413" t="str">
        <f>IF(入力!V52="","", IF(AND(入力!S52="",入力!T52=""),"", IF(入力!V52&gt;MAX(入力!S52,入力!T52), IF(入力!V52&gt;=3,IF(入力!V52&lt;=10,"○","最低値エラー"),"最高値エラー"),"関係性エラー")))</f>
        <v/>
      </c>
      <c r="W52" s="417" t="str">
        <f>IF(入力!W52="","",IF(入力!W52&gt;=100,IF(入力!W52&lt;=500,"○","最高値エラー"),"最低値エラー"))</f>
        <v/>
      </c>
      <c r="X52" s="418" t="str">
        <f>IF(入力!X52="","",IF(入力!X52&gt;=100,IF(入力!X52&lt;=500,"○","最高値エラー"),"最低値エラー"))</f>
        <v/>
      </c>
      <c r="Y52" s="361" t="str">
        <f>IF(入力!Y52="", IF(入力!W52="",IF(入力!X52="","", IF((入力!X52-入力!Q52)&gt;=10,IF((入力!X52-入力!Q52)&lt;=200,"○","最高値エラー"),"最低値エラー")),IF(入力!X52="", IF((入力!W52-入力!Q52)&gt;=10,IF((入力!W52-入力!Q52)&lt;=200,"○","最高値エラー"),"最低値エラー"),IF(入力!W52&gt;入力!X52, IF((入力!W52-入力!Q52)&gt;=10,IF((入力!W52-入力!Q52)&lt;=200,"○","最高値エラー"),"最低値エラー"), IF((入力!X52-入力!Q52)&gt;=10,IF((入力!X52-入力!Q52)&lt;=200,"○","最高値エラー"),"最低値エラー")))), IF(入力!Y52="","",IF(入力!Y52&gt;=10,IF(入力!Y52&lt;=200,"○","最高値エラー"),"最低値エラー")))</f>
        <v/>
      </c>
      <c r="Z52" s="361" t="str">
        <f>IF(入力!Z52="","", IF(AND(入力!AC52="",入力!AD52="",入力!AD52="",入力!AG52=""),"", IF(入力!Z52&gt; MAX(入力!AC52:'入力'!AD52,入力!AD52:'入力'!AG52), IF(入力!Z52&gt;=100,IF(入力!Z52&lt;=500,"○","最高値エラー"),"最低値エラー"),"関係性エラー")))</f>
        <v/>
      </c>
      <c r="AA52" s="361" t="str">
        <f>IF(入力!AA52="","", IF(AND(入力!AC52="",入力!AD52="",入力!AD52="",入力!AG52=""),"", IF(入力!AA52&gt; MAX(入力!AC52:'入力'!AD52,入力!AD52:'入力'!AG52), IF(入力!AA52&gt;=100,IF(入力!AA52&lt;=500,"○","最高値エラー"),"最低値エラー"),"関係性エラー")))</f>
        <v/>
      </c>
      <c r="AB52" s="361" t="str">
        <f>IF(入力!AB52="", IF(入力!Z52="",IF(入力!AA52="","", IF((入力!AA52-入力!Q52)&gt;=10,IF((入力!AA52-入力!Q52)&lt;=200,"○","最高値エラー"),"最低値エラー")),IF(入力!AA52="", IF((入力!Z52-入力!Q52)&gt;=10,IF((入力!Z52-入力!Q52)&lt;=200,"○","最高値エラー"),"最低値エラー"),IF(入力!Z52&gt;入力!AA52, IF((入力!Z52-入力!Q52)&gt;=10,IF((入力!Z52-入力!Q52)&lt;=200,"○","最高値エラー"),"最低値エラー"), IF((入力!AA52-入力!Q52)&gt;=10,IF((入力!AA52-入力!Q52)&lt;=200,"○","最高値エラー"),"最低値エラー")))), IF(入力!AB52="","",IF(入力!AB52&gt;=10,IF(入力!AB52&lt;=200,"○","最高値エラー"),"最低値エラー")))</f>
        <v/>
      </c>
      <c r="AC52" s="361" t="str">
        <f>IF(入力!AC52="","", IF(AND(入力!Z52="",入力!AA52=""),"", IF(入力!AC52&lt;MIN(入力!Z52:'入力'!AA52), IF(入力!AC52&gt;=100,IF(入力!AC52&lt;=500,"○","最高値エラー"),"最低値エラー"),"関係性エラー")))</f>
        <v/>
      </c>
      <c r="AD52" s="361" t="str">
        <f>IF(入力!AD52="","", IF(AND(入力!Z52="",入力!AA52=""),"", IF(入力!AD52&lt;MIN(入力!Z52:'入力'!AA52), IF(入力!AD52&gt;=100,IF(入力!AD52&lt;=500,"○","最高値エラー"),"最低値エラー"),"関係性エラー")))</f>
        <v/>
      </c>
      <c r="AE52" s="361" t="str">
        <f>IF(入力!AE52="", IF(入力!AC52="",IF(入力!AD52="","", IF((入力!AD52-入力!Q52)&gt;=10,IF((入力!AD52-入力!Q52)&lt;=200,"○","最高値エラー"),"最低値エラー")),IF(入力!AD52="", IF((入力!AC52-入力!Q52)&gt;=10,IF((入力!AC52-入力!Q52)&lt;=200,"○","最高値エラー"),"最低値エラー"),IF(入力!AC52&gt;入力!AD52, IF((入力!AC52-入力!Q52)&gt;=10,IF((入力!AC52-入力!Q52)&lt;=200,"○","最高値エラー"),"最低値エラー"), IF((入力!AD52-入力!Q52)&gt;=10,IF((入力!AD52-入力!Q52)&lt;=200,"○","最高値エラー"),"最低値エラー")))), IF(入力!AE52="","",IF(入力!AE52&gt;=10,IF(入力!AE52&lt;=200,"○","最高値エラー"),"最低値エラー")))</f>
        <v/>
      </c>
      <c r="AF52" s="361" t="str">
        <f>IF(入力!AF52="","", IF(AND(入力!Z52="",入力!AA52=""),"", IF(入力!AF52&lt;MIN(入力!Z52:'入力'!AA52), IF(入力!AF52&gt;=100,IF(入力!AF52&lt;=500,"○","最高値エラー"),"最低値エラー"),"関係性エラー")))</f>
        <v/>
      </c>
      <c r="AG52" s="361" t="str">
        <f>IF(入力!AG52="","", IF(AND(入力!Z52="",入力!AA52=""),"", IF(入力!AG52&lt;MIN(入力!Z52:'入力'!AA52), IF(入力!AG52&gt;=100,IF(入力!AG52&lt;=500,"○","最高値エラー"),"最低値エラー"),"関係性エラー")))</f>
        <v/>
      </c>
      <c r="AH52" s="361" t="str">
        <f>IF(入力!AH52="", IF(入力!AF52="",IF(入力!AG52="","", IF((入力!AG52-入力!Q52)&gt;=10,IF((入力!AG52-入力!Q52)&lt;=200,"○","最高値エラー"),"最低値エラー")),IF(入力!AG52="", IF((入力!AF52-入力!Q52)&gt;=10,IF((入力!AF52-入力!Q52)&lt;=200,"○","最高値エラー"),"最低値エラー"),IF(入力!AF52&gt;入力!AG52, IF((入力!AF52-入力!Q52)&gt;=10,IF((入力!AF52-入力!Q52)&lt;=200,"○","最高値エラー"),"最低値エラー"), IF((入力!AG52-入力!Q52)&gt;=10,IF((入力!AG52-入力!Q52)&lt;=200,"○","最高値エラー"),"最低値エラー")))), IF(入力!AH52="","",IF(入力!AH52&gt;=10,IF(入力!AH52&lt;=200,"○","最高値エラー"),"最低値エラー")))</f>
        <v/>
      </c>
      <c r="AI52" s="342" t="str">
        <f>IF(入力!AI52="","",IF(入力!AI52&gt;=3,IF(入力!AI52&lt;=20,"○","最高値エラー"),"最低値エラー"))</f>
        <v/>
      </c>
      <c r="AJ52" s="354" t="str">
        <f>IF(入力!AJ52="","",IF(入力!AJ52&gt;=3,IF(入力!AJ52&lt;=20,"○","最高値エラー"),"最低値エラー"))</f>
        <v/>
      </c>
      <c r="AK52" s="340" t="str">
        <f>IF(入力!AK52="","",IF(入力!AK52&gt;=3,IF(入力!AK52&lt;=50,"○","最高値エラー"),"最低値エラー"))</f>
        <v/>
      </c>
      <c r="AL52" s="345" t="str">
        <f>IF(入力!AL52="","",IF(入力!AL52&gt;=3,IF(入力!AL52&lt;=50,"○","最高値エラー"),"最低値エラー"))</f>
        <v/>
      </c>
      <c r="AM52" s="324" t="str">
        <f>IF(入力!AL52="","",IF(入力!AL52&gt;=3,IF(入力!AL52&lt;=50,"○","最高値エラー"),"最低値エラー"))</f>
        <v/>
      </c>
      <c r="AN52" s="379" t="str">
        <f>IF(入力!AN52="","",IF(入力!AN52&gt;=-50,IF(入力!AN52&lt;=100,"○","最高値エラー"),"最低値エラー"))</f>
        <v/>
      </c>
      <c r="AO52" s="324" t="str">
        <f>IF(入力!AO52="","",IF(入力!AO52&gt;=50,IF(入力!AO52&lt;=300,"○","最高値エラー"),"最低値エラー"))</f>
        <v/>
      </c>
      <c r="AP52" s="379" t="str">
        <f>IF(入力!AP52="","",IF(入力!AP52&gt;=-50,IF(入力!AP52&lt;=100,"○","最高値エラー"),"最低値エラー"))</f>
        <v/>
      </c>
      <c r="AQ52" s="324" t="str">
        <f>IF(入力!AQ52="","",IF(入力!AQ52&gt;=20,IF(入力!AQ52&lt;=200,"○","最高値エラー"),"最低値エラー"))</f>
        <v/>
      </c>
      <c r="AR52" s="379" t="str">
        <f>IF(入力!AR52="","",IF(入力!AR52&gt;=20,IF(入力!AR52&lt;=200,"○","最高値エラー"),"最低値エラー"))</f>
        <v/>
      </c>
      <c r="AS52" s="389" t="str">
        <f>IF(入力!AS52="","",IF(入力!AS52&gt;=0,IF(入力!AS52&lt;=4000,"○","最高値エラー"),"最低値エラー"))</f>
        <v/>
      </c>
      <c r="AT52" s="425" t="str">
        <f>IF(入力!AT52="","",IF(入力!AT52&gt;=0,IF(入力!AT52&lt;=100,"○","最高値エラー"),"最低値エラー"))</f>
        <v/>
      </c>
      <c r="AU52" s="324" t="str">
        <f>IF(入力!AU52="","",IF(入力!AU52&gt;=0,IF(入力!AU52&lt;=150,"○","最高値エラー"),"最低値エラー"))</f>
        <v/>
      </c>
      <c r="AV52" s="332" t="str">
        <f>IF(入力!AV52="","",IF(入力!AV52&gt;=0,IF(入力!AV52&lt;=150,"○","最高値エラー"),"最低値エラー"))</f>
        <v/>
      </c>
      <c r="AW52" s="324" t="str">
        <f>IF(入力!AW52="","",IF(入力!AW52&gt;=0,IF(入力!AW52&lt;=150,"○","最高値エラー"),"最低値エラー"))</f>
        <v/>
      </c>
      <c r="AX52" s="396" t="str">
        <f>IF(入力!AX52="","",IF(入力!AX52&gt;=0,IF(入力!AX52&lt;=150,"○","最高値エラー"),"最低値エラー"))</f>
        <v/>
      </c>
    </row>
    <row r="53" spans="1:50">
      <c r="A53" s="84">
        <f>IF(入力!A53="","",入力!A53)</f>
        <v>40</v>
      </c>
      <c r="B53" s="146" t="str">
        <f>IF(入力!B53="","",入力!B53)</f>
        <v/>
      </c>
      <c r="C53" s="146" t="str">
        <f>IF(入力!C53="","",入力!C53)</f>
        <v/>
      </c>
      <c r="D53" s="91" t="str">
        <f>IF(入力!D53="","",入力!D53)</f>
        <v/>
      </c>
      <c r="E53" s="507" t="str">
        <f>IF(入力!E53="", IF(D53="","",DATEDIF(D53,入力!$C$3,"Y")),入力!E53)</f>
        <v/>
      </c>
      <c r="F53" s="507" t="str">
        <f>IF(入力!F53="","",入力!F53)</f>
        <v/>
      </c>
      <c r="G53" s="146" t="str">
        <f>IF(入力!G53="","",入力!G53)</f>
        <v/>
      </c>
      <c r="H53" s="146" t="str">
        <f>IF(入力!H53="","",入力!H53)</f>
        <v/>
      </c>
      <c r="I53" s="507" t="str">
        <f>IF(入力!I53="","",入力!I53)</f>
        <v/>
      </c>
      <c r="J53" s="122" t="str">
        <f>IF(入力!J53="","",入力!J53)</f>
        <v/>
      </c>
      <c r="K53" s="406" t="str">
        <f>IF(入力!K53="","",IF(入力!K53&gt;=100,IF(入力!K53&lt;=250,"○","最高値エラー"),"最低値エラー"))</f>
        <v/>
      </c>
      <c r="L53" s="342" t="str">
        <f>IF(入力!L53="","",IF(入力!L53&gt;=20,IF(入力!L53&lt;=200,"○","最高値エラー"),"最低値エラー"))</f>
        <v/>
      </c>
      <c r="M53" s="325" t="str">
        <f>IF(入力!M53="","",IF(入力!M53&gt;=0,IF(入力!M53&lt;=100,"○","最高値エラー"),"最低値エラー"))</f>
        <v/>
      </c>
      <c r="N53" s="325" t="str">
        <f>IF(入力!N53="","",IF(入力!N53&gt;=0,IF(入力!N53&lt;=100,"○","最高値エラー"),"最低値エラー"))</f>
        <v/>
      </c>
      <c r="O53" s="325" t="str">
        <f>IF(入力!O53="", IF(OR(入力!L53="",入力!M53="",入力!N53=""),"", IF(入力!L53&gt;(入力!L53-(入力!L53*(4.57/(1.0868-0.00133*(入力!M53+入力!N53))-4.142)*100)/100), IF((入力!L53-(入力!L53*(4.57/(1.0868-0.00133*(入力!M53+入力!N53))-4.142)*100)/100)&gt;=20,IF((入力!L53-(入力!L53*(4.57/(1.0868-0.00133*(入力!M53+入力!N53))-4.142)*100)/100)&lt;=200,"○","最高値エラー"),"最低値エラー"),"関係性エラー")), IF(入力!O53&gt;=20,IF(入力!O53&lt;=200,IF(入力!L53&gt;入力!O53,"○","関係性エラー"),"最高値エラー"),"最低値エラー"))</f>
        <v/>
      </c>
      <c r="P53" s="325" t="str">
        <f>IF(入力!P53="", IF(入力!K53="","", IF(入力!L53/POWER(入力!K53/100,2)&gt;=10,IF(入力!L53/POWER(入力!K53/100,2)&lt;=50,"○","最高値エラー"),"最低値エラー")), IF(入力!P53&gt;=10,IF(入力!P53&lt;=50,"○","最高値エラー"),"最低値エラー"))</f>
        <v/>
      </c>
      <c r="Q53" s="407" t="str">
        <f>IF(入力!Q53="","", IF(入力!R53="","", IF(入力!Q53&gt;=入力!R53, IF(入力!Q53&gt;=100,IF(入力!Q53&lt;=300,"○","最高値エラー"),"最低値エラー"),"関係性エラー")))</f>
        <v/>
      </c>
      <c r="R53" s="379" t="str">
        <f>IF(入力!R53="","", IF(入力!Q53="","", IF(入力!Q53&gt;=入力!R53, IF(入力!R53&gt;=100,IF(入力!R53&lt;=300,"○","最高値エラー"),"最低値エラー"),"関係性エラー")))</f>
        <v/>
      </c>
      <c r="S53" s="348" t="str">
        <f>IF(入力!S53="","", IF(AND(入力!U53="",入力!V53=""),"", IF(入力!S53&lt; MIN(入力!U53,入力!V53), IF(入力!S53&gt;=2,IF(入力!S53&lt;=10,"○","最低値エラー"),"最高値エラー"),"関係性エラー")))</f>
        <v/>
      </c>
      <c r="T53" s="343" t="str">
        <f>IF(入力!T53="","", IF(AND(入力!U53="",入力!V53=""),"", IF(入力!T53&lt; MIN(入力!U53,入力!V53), IF(入力!T53&gt;=2,IF(入力!T53&lt;=10,"○","最低値エラー"),"最高値エラー"),"関係性エラー")))</f>
        <v/>
      </c>
      <c r="U53" s="344" t="str">
        <f>IF(入力!U53="","", IF(AND(入力!S53="",入力!T53=""),"", IF(入力!U53&gt;MAX(入力!S53,入力!T53), IF(入力!U53&gt;=3,IF(入力!U53&lt;=10,"○","最低値エラー"),"最高値エラー"),"関係性エラー")))</f>
        <v/>
      </c>
      <c r="V53" s="413" t="str">
        <f>IF(入力!V53="","", IF(AND(入力!S53="",入力!T53=""),"", IF(入力!V53&gt;MAX(入力!S53,入力!T53), IF(入力!V53&gt;=3,IF(入力!V53&lt;=10,"○","最低値エラー"),"最高値エラー"),"関係性エラー")))</f>
        <v/>
      </c>
      <c r="W53" s="417" t="str">
        <f>IF(入力!W53="","",IF(入力!W53&gt;=100,IF(入力!W53&lt;=500,"○","最高値エラー"),"最低値エラー"))</f>
        <v/>
      </c>
      <c r="X53" s="418" t="str">
        <f>IF(入力!X53="","",IF(入力!X53&gt;=100,IF(入力!X53&lt;=500,"○","最高値エラー"),"最低値エラー"))</f>
        <v/>
      </c>
      <c r="Y53" s="361" t="str">
        <f>IF(入力!Y53="", IF(入力!W53="",IF(入力!X53="","", IF((入力!X53-入力!Q53)&gt;=10,IF((入力!X53-入力!Q53)&lt;=200,"○","最高値エラー"),"最低値エラー")),IF(入力!X53="", IF((入力!W53-入力!Q53)&gt;=10,IF((入力!W53-入力!Q53)&lt;=200,"○","最高値エラー"),"最低値エラー"),IF(入力!W53&gt;入力!X53, IF((入力!W53-入力!Q53)&gt;=10,IF((入力!W53-入力!Q53)&lt;=200,"○","最高値エラー"),"最低値エラー"), IF((入力!X53-入力!Q53)&gt;=10,IF((入力!X53-入力!Q53)&lt;=200,"○","最高値エラー"),"最低値エラー")))), IF(入力!Y53="","",IF(入力!Y53&gt;=10,IF(入力!Y53&lt;=200,"○","最高値エラー"),"最低値エラー")))</f>
        <v/>
      </c>
      <c r="Z53" s="361" t="str">
        <f>IF(入力!Z53="","", IF(AND(入力!AC53="",入力!AD53="",入力!AD53="",入力!AG53=""),"", IF(入力!Z53&gt; MAX(入力!AC53:'入力'!AD53,入力!AD53:'入力'!AG53), IF(入力!Z53&gt;=100,IF(入力!Z53&lt;=500,"○","最高値エラー"),"最低値エラー"),"関係性エラー")))</f>
        <v/>
      </c>
      <c r="AA53" s="361" t="str">
        <f>IF(入力!AA53="","", IF(AND(入力!AC53="",入力!AD53="",入力!AD53="",入力!AG53=""),"", IF(入力!AA53&gt; MAX(入力!AC53:'入力'!AD53,入力!AD53:'入力'!AG53), IF(入力!AA53&gt;=100,IF(入力!AA53&lt;=500,"○","最高値エラー"),"最低値エラー"),"関係性エラー")))</f>
        <v/>
      </c>
      <c r="AB53" s="361" t="str">
        <f>IF(入力!AB53="", IF(入力!Z53="",IF(入力!AA53="","", IF((入力!AA53-入力!Q53)&gt;=10,IF((入力!AA53-入力!Q53)&lt;=200,"○","最高値エラー"),"最低値エラー")),IF(入力!AA53="", IF((入力!Z53-入力!Q53)&gt;=10,IF((入力!Z53-入力!Q53)&lt;=200,"○","最高値エラー"),"最低値エラー"),IF(入力!Z53&gt;入力!AA53, IF((入力!Z53-入力!Q53)&gt;=10,IF((入力!Z53-入力!Q53)&lt;=200,"○","最高値エラー"),"最低値エラー"), IF((入力!AA53-入力!Q53)&gt;=10,IF((入力!AA53-入力!Q53)&lt;=200,"○","最高値エラー"),"最低値エラー")))), IF(入力!AB53="","",IF(入力!AB53&gt;=10,IF(入力!AB53&lt;=200,"○","最高値エラー"),"最低値エラー")))</f>
        <v/>
      </c>
      <c r="AC53" s="361" t="str">
        <f>IF(入力!AC53="","", IF(AND(入力!Z53="",入力!AA53=""),"", IF(入力!AC53&lt;MIN(入力!Z53:'入力'!AA53), IF(入力!AC53&gt;=100,IF(入力!AC53&lt;=500,"○","最高値エラー"),"最低値エラー"),"関係性エラー")))</f>
        <v/>
      </c>
      <c r="AD53" s="361" t="str">
        <f>IF(入力!AD53="","", IF(AND(入力!Z53="",入力!AA53=""),"", IF(入力!AD53&lt;MIN(入力!Z53:'入力'!AA53), IF(入力!AD53&gt;=100,IF(入力!AD53&lt;=500,"○","最高値エラー"),"最低値エラー"),"関係性エラー")))</f>
        <v/>
      </c>
      <c r="AE53" s="361" t="str">
        <f>IF(入力!AE53="", IF(入力!AC53="",IF(入力!AD53="","", IF((入力!AD53-入力!Q53)&gt;=10,IF((入力!AD53-入力!Q53)&lt;=200,"○","最高値エラー"),"最低値エラー")),IF(入力!AD53="", IF((入力!AC53-入力!Q53)&gt;=10,IF((入力!AC53-入力!Q53)&lt;=200,"○","最高値エラー"),"最低値エラー"),IF(入力!AC53&gt;入力!AD53, IF((入力!AC53-入力!Q53)&gt;=10,IF((入力!AC53-入力!Q53)&lt;=200,"○","最高値エラー"),"最低値エラー"), IF((入力!AD53-入力!Q53)&gt;=10,IF((入力!AD53-入力!Q53)&lt;=200,"○","最高値エラー"),"最低値エラー")))), IF(入力!AE53="","",IF(入力!AE53&gt;=10,IF(入力!AE53&lt;=200,"○","最高値エラー"),"最低値エラー")))</f>
        <v/>
      </c>
      <c r="AF53" s="361" t="str">
        <f>IF(入力!AF53="","", IF(AND(入力!Z53="",入力!AA53=""),"", IF(入力!AF53&lt;MIN(入力!Z53:'入力'!AA53), IF(入力!AF53&gt;=100,IF(入力!AF53&lt;=500,"○","最高値エラー"),"最低値エラー"),"関係性エラー")))</f>
        <v/>
      </c>
      <c r="AG53" s="361" t="str">
        <f>IF(入力!AG53="","", IF(AND(入力!Z53="",入力!AA53=""),"", IF(入力!AG53&lt;MIN(入力!Z53:'入力'!AA53), IF(入力!AG53&gt;=100,IF(入力!AG53&lt;=500,"○","最高値エラー"),"最低値エラー"),"関係性エラー")))</f>
        <v/>
      </c>
      <c r="AH53" s="361" t="str">
        <f>IF(入力!AH53="", IF(入力!AF53="",IF(入力!AG53="","", IF((入力!AG53-入力!Q53)&gt;=10,IF((入力!AG53-入力!Q53)&lt;=200,"○","最高値エラー"),"最低値エラー")),IF(入力!AG53="", IF((入力!AF53-入力!Q53)&gt;=10,IF((入力!AF53-入力!Q53)&lt;=200,"○","最高値エラー"),"最低値エラー"),IF(入力!AF53&gt;入力!AG53, IF((入力!AF53-入力!Q53)&gt;=10,IF((入力!AF53-入力!Q53)&lt;=200,"○","最高値エラー"),"最低値エラー"), IF((入力!AG53-入力!Q53)&gt;=10,IF((入力!AG53-入力!Q53)&lt;=200,"○","最高値エラー"),"最低値エラー")))), IF(入力!AH53="","",IF(入力!AH53&gt;=10,IF(入力!AH53&lt;=200,"○","最高値エラー"),"最低値エラー")))</f>
        <v/>
      </c>
      <c r="AI53" s="342" t="str">
        <f>IF(入力!AI53="","",IF(入力!AI53&gt;=3,IF(入力!AI53&lt;=20,"○","最高値エラー"),"最低値エラー"))</f>
        <v/>
      </c>
      <c r="AJ53" s="354" t="str">
        <f>IF(入力!AJ53="","",IF(入力!AJ53&gt;=3,IF(入力!AJ53&lt;=20,"○","最高値エラー"),"最低値エラー"))</f>
        <v/>
      </c>
      <c r="AK53" s="340" t="str">
        <f>IF(入力!AK53="","",IF(入力!AK53&gt;=3,IF(入力!AK53&lt;=50,"○","最高値エラー"),"最低値エラー"))</f>
        <v/>
      </c>
      <c r="AL53" s="345" t="str">
        <f>IF(入力!AL53="","",IF(入力!AL53&gt;=3,IF(入力!AL53&lt;=50,"○","最高値エラー"),"最低値エラー"))</f>
        <v/>
      </c>
      <c r="AM53" s="324" t="str">
        <f>IF(入力!AL53="","",IF(入力!AL53&gt;=3,IF(入力!AL53&lt;=50,"○","最高値エラー"),"最低値エラー"))</f>
        <v/>
      </c>
      <c r="AN53" s="379" t="str">
        <f>IF(入力!AN53="","",IF(入力!AN53&gt;=-50,IF(入力!AN53&lt;=100,"○","最高値エラー"),"最低値エラー"))</f>
        <v/>
      </c>
      <c r="AO53" s="324" t="str">
        <f>IF(入力!AO53="","",IF(入力!AO53&gt;=50,IF(入力!AO53&lt;=300,"○","最高値エラー"),"最低値エラー"))</f>
        <v/>
      </c>
      <c r="AP53" s="379" t="str">
        <f>IF(入力!AP53="","",IF(入力!AP53&gt;=-50,IF(入力!AP53&lt;=100,"○","最高値エラー"),"最低値エラー"))</f>
        <v/>
      </c>
      <c r="AQ53" s="324" t="str">
        <f>IF(入力!AQ53="","",IF(入力!AQ53&gt;=20,IF(入力!AQ53&lt;=200,"○","最高値エラー"),"最低値エラー"))</f>
        <v/>
      </c>
      <c r="AR53" s="379" t="str">
        <f>IF(入力!AR53="","",IF(入力!AR53&gt;=20,IF(入力!AR53&lt;=200,"○","最高値エラー"),"最低値エラー"))</f>
        <v/>
      </c>
      <c r="AS53" s="389" t="str">
        <f>IF(入力!AS53="","",IF(入力!AS53&gt;=0,IF(入力!AS53&lt;=4000,"○","最高値エラー"),"最低値エラー"))</f>
        <v/>
      </c>
      <c r="AT53" s="425" t="str">
        <f>IF(入力!AT53="","",IF(入力!AT53&gt;=0,IF(入力!AT53&lt;=100,"○","最高値エラー"),"最低値エラー"))</f>
        <v/>
      </c>
      <c r="AU53" s="324" t="str">
        <f>IF(入力!AU53="","",IF(入力!AU53&gt;=0,IF(入力!AU53&lt;=150,"○","最高値エラー"),"最低値エラー"))</f>
        <v/>
      </c>
      <c r="AV53" s="332" t="str">
        <f>IF(入力!AV53="","",IF(入力!AV53&gt;=0,IF(入力!AV53&lt;=150,"○","最高値エラー"),"最低値エラー"))</f>
        <v/>
      </c>
      <c r="AW53" s="324" t="str">
        <f>IF(入力!AW53="","",IF(入力!AW53&gt;=0,IF(入力!AW53&lt;=150,"○","最高値エラー"),"最低値エラー"))</f>
        <v/>
      </c>
      <c r="AX53" s="396" t="str">
        <f>IF(入力!AX53="","",IF(入力!AX53&gt;=0,IF(入力!AX53&lt;=150,"○","最高値エラー"),"最低値エラー"))</f>
        <v/>
      </c>
    </row>
    <row r="54" spans="1:50">
      <c r="A54" s="84">
        <f>IF(入力!A54="","",入力!A54)</f>
        <v>41</v>
      </c>
      <c r="B54" s="146" t="str">
        <f>IF(入力!B54="","",入力!B54)</f>
        <v/>
      </c>
      <c r="C54" s="146" t="str">
        <f>IF(入力!C54="","",入力!C54)</f>
        <v/>
      </c>
      <c r="D54" s="91" t="str">
        <f>IF(入力!D54="","",入力!D54)</f>
        <v/>
      </c>
      <c r="E54" s="507" t="str">
        <f>IF(入力!E54="", IF(D54="","",DATEDIF(D54,入力!$C$3,"Y")),入力!E54)</f>
        <v/>
      </c>
      <c r="F54" s="507" t="str">
        <f>IF(入力!F54="","",入力!F54)</f>
        <v/>
      </c>
      <c r="G54" s="146" t="str">
        <f>IF(入力!G54="","",入力!G54)</f>
        <v/>
      </c>
      <c r="H54" s="146" t="str">
        <f>IF(入力!H54="","",入力!H54)</f>
        <v/>
      </c>
      <c r="I54" s="507" t="str">
        <f>IF(入力!I54="","",入力!I54)</f>
        <v/>
      </c>
      <c r="J54" s="122" t="str">
        <f>IF(入力!J54="","",入力!J54)</f>
        <v/>
      </c>
      <c r="K54" s="406" t="str">
        <f>IF(入力!K54="","",IF(入力!K54&gt;=100,IF(入力!K54&lt;=250,"○","最高値エラー"),"最低値エラー"))</f>
        <v/>
      </c>
      <c r="L54" s="342" t="str">
        <f>IF(入力!L54="","",IF(入力!L54&gt;=20,IF(入力!L54&lt;=200,"○","最高値エラー"),"最低値エラー"))</f>
        <v/>
      </c>
      <c r="M54" s="325" t="str">
        <f>IF(入力!M54="","",IF(入力!M54&gt;=0,IF(入力!M54&lt;=100,"○","最高値エラー"),"最低値エラー"))</f>
        <v/>
      </c>
      <c r="N54" s="325" t="str">
        <f>IF(入力!N54="","",IF(入力!N54&gt;=0,IF(入力!N54&lt;=100,"○","最高値エラー"),"最低値エラー"))</f>
        <v/>
      </c>
      <c r="O54" s="325" t="str">
        <f>IF(入力!O54="", IF(OR(入力!L54="",入力!M54="",入力!N54=""),"", IF(入力!L54&gt;(入力!L54-(入力!L54*(4.57/(1.0868-0.00133*(入力!M54+入力!N54))-4.142)*100)/100), IF((入力!L54-(入力!L54*(4.57/(1.0868-0.00133*(入力!M54+入力!N54))-4.142)*100)/100)&gt;=20,IF((入力!L54-(入力!L54*(4.57/(1.0868-0.00133*(入力!M54+入力!N54))-4.142)*100)/100)&lt;=200,"○","最高値エラー"),"最低値エラー"),"関係性エラー")), IF(入力!O54&gt;=20,IF(入力!O54&lt;=200,IF(入力!L54&gt;入力!O54,"○","関係性エラー"),"最高値エラー"),"最低値エラー"))</f>
        <v/>
      </c>
      <c r="P54" s="325" t="str">
        <f>IF(入力!P54="", IF(入力!K54="","", IF(入力!L54/POWER(入力!K54/100,2)&gt;=10,IF(入力!L54/POWER(入力!K54/100,2)&lt;=50,"○","最高値エラー"),"最低値エラー")), IF(入力!P54&gt;=10,IF(入力!P54&lt;=50,"○","最高値エラー"),"最低値エラー"))</f>
        <v/>
      </c>
      <c r="Q54" s="407" t="str">
        <f>IF(入力!Q54="","", IF(入力!R54="","", IF(入力!Q54&gt;=入力!R54, IF(入力!Q54&gt;=100,IF(入力!Q54&lt;=300,"○","最高値エラー"),"最低値エラー"),"関係性エラー")))</f>
        <v/>
      </c>
      <c r="R54" s="379" t="str">
        <f>IF(入力!R54="","", IF(入力!Q54="","", IF(入力!Q54&gt;=入力!R54, IF(入力!R54&gt;=100,IF(入力!R54&lt;=300,"○","最高値エラー"),"最低値エラー"),"関係性エラー")))</f>
        <v/>
      </c>
      <c r="S54" s="348" t="str">
        <f>IF(入力!S54="","", IF(AND(入力!U54="",入力!V54=""),"", IF(入力!S54&lt; MIN(入力!U54,入力!V54), IF(入力!S54&gt;=2,IF(入力!S54&lt;=10,"○","最低値エラー"),"最高値エラー"),"関係性エラー")))</f>
        <v/>
      </c>
      <c r="T54" s="343" t="str">
        <f>IF(入力!T54="","", IF(AND(入力!U54="",入力!V54=""),"", IF(入力!T54&lt; MIN(入力!U54,入力!V54), IF(入力!T54&gt;=2,IF(入力!T54&lt;=10,"○","最低値エラー"),"最高値エラー"),"関係性エラー")))</f>
        <v/>
      </c>
      <c r="U54" s="344" t="str">
        <f>IF(入力!U54="","", IF(AND(入力!S54="",入力!T54=""),"", IF(入力!U54&gt;MAX(入力!S54,入力!T54), IF(入力!U54&gt;=3,IF(入力!U54&lt;=10,"○","最低値エラー"),"最高値エラー"),"関係性エラー")))</f>
        <v/>
      </c>
      <c r="V54" s="413" t="str">
        <f>IF(入力!V54="","", IF(AND(入力!S54="",入力!T54=""),"", IF(入力!V54&gt;MAX(入力!S54,入力!T54), IF(入力!V54&gt;=3,IF(入力!V54&lt;=10,"○","最低値エラー"),"最高値エラー"),"関係性エラー")))</f>
        <v/>
      </c>
      <c r="W54" s="417" t="str">
        <f>IF(入力!W54="","",IF(入力!W54&gt;=100,IF(入力!W54&lt;=500,"○","最高値エラー"),"最低値エラー"))</f>
        <v/>
      </c>
      <c r="X54" s="418" t="str">
        <f>IF(入力!X54="","",IF(入力!X54&gt;=100,IF(入力!X54&lt;=500,"○","最高値エラー"),"最低値エラー"))</f>
        <v/>
      </c>
      <c r="Y54" s="361" t="str">
        <f>IF(入力!Y54="", IF(入力!W54="",IF(入力!X54="","", IF((入力!X54-入力!Q54)&gt;=10,IF((入力!X54-入力!Q54)&lt;=200,"○","最高値エラー"),"最低値エラー")),IF(入力!X54="", IF((入力!W54-入力!Q54)&gt;=10,IF((入力!W54-入力!Q54)&lt;=200,"○","最高値エラー"),"最低値エラー"),IF(入力!W54&gt;入力!X54, IF((入力!W54-入力!Q54)&gt;=10,IF((入力!W54-入力!Q54)&lt;=200,"○","最高値エラー"),"最低値エラー"), IF((入力!X54-入力!Q54)&gt;=10,IF((入力!X54-入力!Q54)&lt;=200,"○","最高値エラー"),"最低値エラー")))), IF(入力!Y54="","",IF(入力!Y54&gt;=10,IF(入力!Y54&lt;=200,"○","最高値エラー"),"最低値エラー")))</f>
        <v/>
      </c>
      <c r="Z54" s="361" t="str">
        <f>IF(入力!Z54="","", IF(AND(入力!AC54="",入力!AD54="",入力!AD54="",入力!AG54=""),"", IF(入力!Z54&gt; MAX(入力!AC54:'入力'!AD54,入力!AD54:'入力'!AG54), IF(入力!Z54&gt;=100,IF(入力!Z54&lt;=500,"○","最高値エラー"),"最低値エラー"),"関係性エラー")))</f>
        <v/>
      </c>
      <c r="AA54" s="361" t="str">
        <f>IF(入力!AA54="","", IF(AND(入力!AC54="",入力!AD54="",入力!AD54="",入力!AG54=""),"", IF(入力!AA54&gt; MAX(入力!AC54:'入力'!AD54,入力!AD54:'入力'!AG54), IF(入力!AA54&gt;=100,IF(入力!AA54&lt;=500,"○","最高値エラー"),"最低値エラー"),"関係性エラー")))</f>
        <v/>
      </c>
      <c r="AB54" s="361" t="str">
        <f>IF(入力!AB54="", IF(入力!Z54="",IF(入力!AA54="","", IF((入力!AA54-入力!Q54)&gt;=10,IF((入力!AA54-入力!Q54)&lt;=200,"○","最高値エラー"),"最低値エラー")),IF(入力!AA54="", IF((入力!Z54-入力!Q54)&gt;=10,IF((入力!Z54-入力!Q54)&lt;=200,"○","最高値エラー"),"最低値エラー"),IF(入力!Z54&gt;入力!AA54, IF((入力!Z54-入力!Q54)&gt;=10,IF((入力!Z54-入力!Q54)&lt;=200,"○","最高値エラー"),"最低値エラー"), IF((入力!AA54-入力!Q54)&gt;=10,IF((入力!AA54-入力!Q54)&lt;=200,"○","最高値エラー"),"最低値エラー")))), IF(入力!AB54="","",IF(入力!AB54&gt;=10,IF(入力!AB54&lt;=200,"○","最高値エラー"),"最低値エラー")))</f>
        <v/>
      </c>
      <c r="AC54" s="361" t="str">
        <f>IF(入力!AC54="","", IF(AND(入力!Z54="",入力!AA54=""),"", IF(入力!AC54&lt;MIN(入力!Z54:'入力'!AA54), IF(入力!AC54&gt;=100,IF(入力!AC54&lt;=500,"○","最高値エラー"),"最低値エラー"),"関係性エラー")))</f>
        <v/>
      </c>
      <c r="AD54" s="361" t="str">
        <f>IF(入力!AD54="","", IF(AND(入力!Z54="",入力!AA54=""),"", IF(入力!AD54&lt;MIN(入力!Z54:'入力'!AA54), IF(入力!AD54&gt;=100,IF(入力!AD54&lt;=500,"○","最高値エラー"),"最低値エラー"),"関係性エラー")))</f>
        <v/>
      </c>
      <c r="AE54" s="361" t="str">
        <f>IF(入力!AE54="", IF(入力!AC54="",IF(入力!AD54="","", IF((入力!AD54-入力!Q54)&gt;=10,IF((入力!AD54-入力!Q54)&lt;=200,"○","最高値エラー"),"最低値エラー")),IF(入力!AD54="", IF((入力!AC54-入力!Q54)&gt;=10,IF((入力!AC54-入力!Q54)&lt;=200,"○","最高値エラー"),"最低値エラー"),IF(入力!AC54&gt;入力!AD54, IF((入力!AC54-入力!Q54)&gt;=10,IF((入力!AC54-入力!Q54)&lt;=200,"○","最高値エラー"),"最低値エラー"), IF((入力!AD54-入力!Q54)&gt;=10,IF((入力!AD54-入力!Q54)&lt;=200,"○","最高値エラー"),"最低値エラー")))), IF(入力!AE54="","",IF(入力!AE54&gt;=10,IF(入力!AE54&lt;=200,"○","最高値エラー"),"最低値エラー")))</f>
        <v/>
      </c>
      <c r="AF54" s="361" t="str">
        <f>IF(入力!AF54="","", IF(AND(入力!Z54="",入力!AA54=""),"", IF(入力!AF54&lt;MIN(入力!Z54:'入力'!AA54), IF(入力!AF54&gt;=100,IF(入力!AF54&lt;=500,"○","最高値エラー"),"最低値エラー"),"関係性エラー")))</f>
        <v/>
      </c>
      <c r="AG54" s="361" t="str">
        <f>IF(入力!AG54="","", IF(AND(入力!Z54="",入力!AA54=""),"", IF(入力!AG54&lt;MIN(入力!Z54:'入力'!AA54), IF(入力!AG54&gt;=100,IF(入力!AG54&lt;=500,"○","最高値エラー"),"最低値エラー"),"関係性エラー")))</f>
        <v/>
      </c>
      <c r="AH54" s="361" t="str">
        <f>IF(入力!AH54="", IF(入力!AF54="",IF(入力!AG54="","", IF((入力!AG54-入力!Q54)&gt;=10,IF((入力!AG54-入力!Q54)&lt;=200,"○","最高値エラー"),"最低値エラー")),IF(入力!AG54="", IF((入力!AF54-入力!Q54)&gt;=10,IF((入力!AF54-入力!Q54)&lt;=200,"○","最高値エラー"),"最低値エラー"),IF(入力!AF54&gt;入力!AG54, IF((入力!AF54-入力!Q54)&gt;=10,IF((入力!AF54-入力!Q54)&lt;=200,"○","最高値エラー"),"最低値エラー"), IF((入力!AG54-入力!Q54)&gt;=10,IF((入力!AG54-入力!Q54)&lt;=200,"○","最高値エラー"),"最低値エラー")))), IF(入力!AH54="","",IF(入力!AH54&gt;=10,IF(入力!AH54&lt;=200,"○","最高値エラー"),"最低値エラー")))</f>
        <v/>
      </c>
      <c r="AI54" s="342" t="str">
        <f>IF(入力!AI54="","",IF(入力!AI54&gt;=3,IF(入力!AI54&lt;=20,"○","最高値エラー"),"最低値エラー"))</f>
        <v/>
      </c>
      <c r="AJ54" s="354" t="str">
        <f>IF(入力!AJ54="","",IF(入力!AJ54&gt;=3,IF(入力!AJ54&lt;=20,"○","最高値エラー"),"最低値エラー"))</f>
        <v/>
      </c>
      <c r="AK54" s="340" t="str">
        <f>IF(入力!AK54="","",IF(入力!AK54&gt;=3,IF(入力!AK54&lt;=50,"○","最高値エラー"),"最低値エラー"))</f>
        <v/>
      </c>
      <c r="AL54" s="345" t="str">
        <f>IF(入力!AL54="","",IF(入力!AL54&gt;=3,IF(入力!AL54&lt;=50,"○","最高値エラー"),"最低値エラー"))</f>
        <v/>
      </c>
      <c r="AM54" s="324" t="str">
        <f>IF(入力!AL54="","",IF(入力!AL54&gt;=3,IF(入力!AL54&lt;=50,"○","最高値エラー"),"最低値エラー"))</f>
        <v/>
      </c>
      <c r="AN54" s="379" t="str">
        <f>IF(入力!AN54="","",IF(入力!AN54&gt;=-50,IF(入力!AN54&lt;=100,"○","最高値エラー"),"最低値エラー"))</f>
        <v/>
      </c>
      <c r="AO54" s="324" t="str">
        <f>IF(入力!AO54="","",IF(入力!AO54&gt;=50,IF(入力!AO54&lt;=300,"○","最高値エラー"),"最低値エラー"))</f>
        <v/>
      </c>
      <c r="AP54" s="379" t="str">
        <f>IF(入力!AP54="","",IF(入力!AP54&gt;=-50,IF(入力!AP54&lt;=100,"○","最高値エラー"),"最低値エラー"))</f>
        <v/>
      </c>
      <c r="AQ54" s="324" t="str">
        <f>IF(入力!AQ54="","",IF(入力!AQ54&gt;=20,IF(入力!AQ54&lt;=200,"○","最高値エラー"),"最低値エラー"))</f>
        <v/>
      </c>
      <c r="AR54" s="379" t="str">
        <f>IF(入力!AR54="","",IF(入力!AR54&gt;=20,IF(入力!AR54&lt;=200,"○","最高値エラー"),"最低値エラー"))</f>
        <v/>
      </c>
      <c r="AS54" s="389" t="str">
        <f>IF(入力!AS54="","",IF(入力!AS54&gt;=0,IF(入力!AS54&lt;=4000,"○","最高値エラー"),"最低値エラー"))</f>
        <v/>
      </c>
      <c r="AT54" s="425" t="str">
        <f>IF(入力!AT54="","",IF(入力!AT54&gt;=0,IF(入力!AT54&lt;=100,"○","最高値エラー"),"最低値エラー"))</f>
        <v/>
      </c>
      <c r="AU54" s="324" t="str">
        <f>IF(入力!AU54="","",IF(入力!AU54&gt;=0,IF(入力!AU54&lt;=150,"○","最高値エラー"),"最低値エラー"))</f>
        <v/>
      </c>
      <c r="AV54" s="332" t="str">
        <f>IF(入力!AV54="","",IF(入力!AV54&gt;=0,IF(入力!AV54&lt;=150,"○","最高値エラー"),"最低値エラー"))</f>
        <v/>
      </c>
      <c r="AW54" s="324" t="str">
        <f>IF(入力!AW54="","",IF(入力!AW54&gt;=0,IF(入力!AW54&lt;=150,"○","最高値エラー"),"最低値エラー"))</f>
        <v/>
      </c>
      <c r="AX54" s="396" t="str">
        <f>IF(入力!AX54="","",IF(入力!AX54&gt;=0,IF(入力!AX54&lt;=150,"○","最高値エラー"),"最低値エラー"))</f>
        <v/>
      </c>
    </row>
    <row r="55" spans="1:50">
      <c r="A55" s="84">
        <f>IF(入力!A55="","",入力!A55)</f>
        <v>42</v>
      </c>
      <c r="B55" s="146" t="str">
        <f>IF(入力!B55="","",入力!B55)</f>
        <v/>
      </c>
      <c r="C55" s="146" t="str">
        <f>IF(入力!C55="","",入力!C55)</f>
        <v/>
      </c>
      <c r="D55" s="91" t="str">
        <f>IF(入力!D55="","",入力!D55)</f>
        <v/>
      </c>
      <c r="E55" s="507" t="str">
        <f>IF(入力!E55="", IF(D55="","",DATEDIF(D55,入力!$C$3,"Y")),入力!E55)</f>
        <v/>
      </c>
      <c r="F55" s="507" t="str">
        <f>IF(入力!F55="","",入力!F55)</f>
        <v/>
      </c>
      <c r="G55" s="146" t="str">
        <f>IF(入力!G55="","",入力!G55)</f>
        <v/>
      </c>
      <c r="H55" s="146" t="str">
        <f>IF(入力!H55="","",入力!H55)</f>
        <v/>
      </c>
      <c r="I55" s="507" t="str">
        <f>IF(入力!I55="","",入力!I55)</f>
        <v/>
      </c>
      <c r="J55" s="122" t="str">
        <f>IF(入力!J55="","",入力!J55)</f>
        <v/>
      </c>
      <c r="K55" s="406" t="str">
        <f>IF(入力!K55="","",IF(入力!K55&gt;=100,IF(入力!K55&lt;=250,"○","最高値エラー"),"最低値エラー"))</f>
        <v/>
      </c>
      <c r="L55" s="342" t="str">
        <f>IF(入力!L55="","",IF(入力!L55&gt;=20,IF(入力!L55&lt;=200,"○","最高値エラー"),"最低値エラー"))</f>
        <v/>
      </c>
      <c r="M55" s="325" t="str">
        <f>IF(入力!M55="","",IF(入力!M55&gt;=0,IF(入力!M55&lt;=100,"○","最高値エラー"),"最低値エラー"))</f>
        <v/>
      </c>
      <c r="N55" s="325" t="str">
        <f>IF(入力!N55="","",IF(入力!N55&gt;=0,IF(入力!N55&lt;=100,"○","最高値エラー"),"最低値エラー"))</f>
        <v/>
      </c>
      <c r="O55" s="325" t="str">
        <f>IF(入力!O55="", IF(OR(入力!L55="",入力!M55="",入力!N55=""),"", IF(入力!L55&gt;(入力!L55-(入力!L55*(4.57/(1.0868-0.00133*(入力!M55+入力!N55))-4.142)*100)/100), IF((入力!L55-(入力!L55*(4.57/(1.0868-0.00133*(入力!M55+入力!N55))-4.142)*100)/100)&gt;=20,IF((入力!L55-(入力!L55*(4.57/(1.0868-0.00133*(入力!M55+入力!N55))-4.142)*100)/100)&lt;=200,"○","最高値エラー"),"最低値エラー"),"関係性エラー")), IF(入力!O55&gt;=20,IF(入力!O55&lt;=200,IF(入力!L55&gt;入力!O55,"○","関係性エラー"),"最高値エラー"),"最低値エラー"))</f>
        <v/>
      </c>
      <c r="P55" s="325" t="str">
        <f>IF(入力!P55="", IF(入力!K55="","", IF(入力!L55/POWER(入力!K55/100,2)&gt;=10,IF(入力!L55/POWER(入力!K55/100,2)&lt;=50,"○","最高値エラー"),"最低値エラー")), IF(入力!P55&gt;=10,IF(入力!P55&lt;=50,"○","最高値エラー"),"最低値エラー"))</f>
        <v/>
      </c>
      <c r="Q55" s="407" t="str">
        <f>IF(入力!Q55="","", IF(入力!R55="","", IF(入力!Q55&gt;=入力!R55, IF(入力!Q55&gt;=100,IF(入力!Q55&lt;=300,"○","最高値エラー"),"最低値エラー"),"関係性エラー")))</f>
        <v/>
      </c>
      <c r="R55" s="379" t="str">
        <f>IF(入力!R55="","", IF(入力!Q55="","", IF(入力!Q55&gt;=入力!R55, IF(入力!R55&gt;=100,IF(入力!R55&lt;=300,"○","最高値エラー"),"最低値エラー"),"関係性エラー")))</f>
        <v/>
      </c>
      <c r="S55" s="348" t="str">
        <f>IF(入力!S55="","", IF(AND(入力!U55="",入力!V55=""),"", IF(入力!S55&lt; MIN(入力!U55,入力!V55), IF(入力!S55&gt;=2,IF(入力!S55&lt;=10,"○","最低値エラー"),"最高値エラー"),"関係性エラー")))</f>
        <v/>
      </c>
      <c r="T55" s="343" t="str">
        <f>IF(入力!T55="","", IF(AND(入力!U55="",入力!V55=""),"", IF(入力!T55&lt; MIN(入力!U55,入力!V55), IF(入力!T55&gt;=2,IF(入力!T55&lt;=10,"○","最低値エラー"),"最高値エラー"),"関係性エラー")))</f>
        <v/>
      </c>
      <c r="U55" s="344" t="str">
        <f>IF(入力!U55="","", IF(AND(入力!S55="",入力!T55=""),"", IF(入力!U55&gt;MAX(入力!S55,入力!T55), IF(入力!U55&gt;=3,IF(入力!U55&lt;=10,"○","最低値エラー"),"最高値エラー"),"関係性エラー")))</f>
        <v/>
      </c>
      <c r="V55" s="413" t="str">
        <f>IF(入力!V55="","", IF(AND(入力!S55="",入力!T55=""),"", IF(入力!V55&gt;MAX(入力!S55,入力!T55), IF(入力!V55&gt;=3,IF(入力!V55&lt;=10,"○","最低値エラー"),"最高値エラー"),"関係性エラー")))</f>
        <v/>
      </c>
      <c r="W55" s="417" t="str">
        <f>IF(入力!W55="","",IF(入力!W55&gt;=100,IF(入力!W55&lt;=500,"○","最高値エラー"),"最低値エラー"))</f>
        <v/>
      </c>
      <c r="X55" s="418" t="str">
        <f>IF(入力!X55="","",IF(入力!X55&gt;=100,IF(入力!X55&lt;=500,"○","最高値エラー"),"最低値エラー"))</f>
        <v/>
      </c>
      <c r="Y55" s="361" t="str">
        <f>IF(入力!Y55="", IF(入力!W55="",IF(入力!X55="","", IF((入力!X55-入力!Q55)&gt;=10,IF((入力!X55-入力!Q55)&lt;=200,"○","最高値エラー"),"最低値エラー")),IF(入力!X55="", IF((入力!W55-入力!Q55)&gt;=10,IF((入力!W55-入力!Q55)&lt;=200,"○","最高値エラー"),"最低値エラー"),IF(入力!W55&gt;入力!X55, IF((入力!W55-入力!Q55)&gt;=10,IF((入力!W55-入力!Q55)&lt;=200,"○","最高値エラー"),"最低値エラー"), IF((入力!X55-入力!Q55)&gt;=10,IF((入力!X55-入力!Q55)&lt;=200,"○","最高値エラー"),"最低値エラー")))), IF(入力!Y55="","",IF(入力!Y55&gt;=10,IF(入力!Y55&lt;=200,"○","最高値エラー"),"最低値エラー")))</f>
        <v/>
      </c>
      <c r="Z55" s="361" t="str">
        <f>IF(入力!Z55="","", IF(AND(入力!AC55="",入力!AD55="",入力!AD55="",入力!AG55=""),"", IF(入力!Z55&gt; MAX(入力!AC55:'入力'!AD55,入力!AD55:'入力'!AG55), IF(入力!Z55&gt;=100,IF(入力!Z55&lt;=500,"○","最高値エラー"),"最低値エラー"),"関係性エラー")))</f>
        <v/>
      </c>
      <c r="AA55" s="361" t="str">
        <f>IF(入力!AA55="","", IF(AND(入力!AC55="",入力!AD55="",入力!AD55="",入力!AG55=""),"", IF(入力!AA55&gt; MAX(入力!AC55:'入力'!AD55,入力!AD55:'入力'!AG55), IF(入力!AA55&gt;=100,IF(入力!AA55&lt;=500,"○","最高値エラー"),"最低値エラー"),"関係性エラー")))</f>
        <v/>
      </c>
      <c r="AB55" s="361" t="str">
        <f>IF(入力!AB55="", IF(入力!Z55="",IF(入力!AA55="","", IF((入力!AA55-入力!Q55)&gt;=10,IF((入力!AA55-入力!Q55)&lt;=200,"○","最高値エラー"),"最低値エラー")),IF(入力!AA55="", IF((入力!Z55-入力!Q55)&gt;=10,IF((入力!Z55-入力!Q55)&lt;=200,"○","最高値エラー"),"最低値エラー"),IF(入力!Z55&gt;入力!AA55, IF((入力!Z55-入力!Q55)&gt;=10,IF((入力!Z55-入力!Q55)&lt;=200,"○","最高値エラー"),"最低値エラー"), IF((入力!AA55-入力!Q55)&gt;=10,IF((入力!AA55-入力!Q55)&lt;=200,"○","最高値エラー"),"最低値エラー")))), IF(入力!AB55="","",IF(入力!AB55&gt;=10,IF(入力!AB55&lt;=200,"○","最高値エラー"),"最低値エラー")))</f>
        <v/>
      </c>
      <c r="AC55" s="361" t="str">
        <f>IF(入力!AC55="","", IF(AND(入力!Z55="",入力!AA55=""),"", IF(入力!AC55&lt;MIN(入力!Z55:'入力'!AA55), IF(入力!AC55&gt;=100,IF(入力!AC55&lt;=500,"○","最高値エラー"),"最低値エラー"),"関係性エラー")))</f>
        <v/>
      </c>
      <c r="AD55" s="361" t="str">
        <f>IF(入力!AD55="","", IF(AND(入力!Z55="",入力!AA55=""),"", IF(入力!AD55&lt;MIN(入力!Z55:'入力'!AA55), IF(入力!AD55&gt;=100,IF(入力!AD55&lt;=500,"○","最高値エラー"),"最低値エラー"),"関係性エラー")))</f>
        <v/>
      </c>
      <c r="AE55" s="361" t="str">
        <f>IF(入力!AE55="", IF(入力!AC55="",IF(入力!AD55="","", IF((入力!AD55-入力!Q55)&gt;=10,IF((入力!AD55-入力!Q55)&lt;=200,"○","最高値エラー"),"最低値エラー")),IF(入力!AD55="", IF((入力!AC55-入力!Q55)&gt;=10,IF((入力!AC55-入力!Q55)&lt;=200,"○","最高値エラー"),"最低値エラー"),IF(入力!AC55&gt;入力!AD55, IF((入力!AC55-入力!Q55)&gt;=10,IF((入力!AC55-入力!Q55)&lt;=200,"○","最高値エラー"),"最低値エラー"), IF((入力!AD55-入力!Q55)&gt;=10,IF((入力!AD55-入力!Q55)&lt;=200,"○","最高値エラー"),"最低値エラー")))), IF(入力!AE55="","",IF(入力!AE55&gt;=10,IF(入力!AE55&lt;=200,"○","最高値エラー"),"最低値エラー")))</f>
        <v/>
      </c>
      <c r="AF55" s="361" t="str">
        <f>IF(入力!AF55="","", IF(AND(入力!Z55="",入力!AA55=""),"", IF(入力!AF55&lt;MIN(入力!Z55:'入力'!AA55), IF(入力!AF55&gt;=100,IF(入力!AF55&lt;=500,"○","最高値エラー"),"最低値エラー"),"関係性エラー")))</f>
        <v/>
      </c>
      <c r="AG55" s="361" t="str">
        <f>IF(入力!AG55="","", IF(AND(入力!Z55="",入力!AA55=""),"", IF(入力!AG55&lt;MIN(入力!Z55:'入力'!AA55), IF(入力!AG55&gt;=100,IF(入力!AG55&lt;=500,"○","最高値エラー"),"最低値エラー"),"関係性エラー")))</f>
        <v/>
      </c>
      <c r="AH55" s="361" t="str">
        <f>IF(入力!AH55="", IF(入力!AF55="",IF(入力!AG55="","", IF((入力!AG55-入力!Q55)&gt;=10,IF((入力!AG55-入力!Q55)&lt;=200,"○","最高値エラー"),"最低値エラー")),IF(入力!AG55="", IF((入力!AF55-入力!Q55)&gt;=10,IF((入力!AF55-入力!Q55)&lt;=200,"○","最高値エラー"),"最低値エラー"),IF(入力!AF55&gt;入力!AG55, IF((入力!AF55-入力!Q55)&gt;=10,IF((入力!AF55-入力!Q55)&lt;=200,"○","最高値エラー"),"最低値エラー"), IF((入力!AG55-入力!Q55)&gt;=10,IF((入力!AG55-入力!Q55)&lt;=200,"○","最高値エラー"),"最低値エラー")))), IF(入力!AH55="","",IF(入力!AH55&gt;=10,IF(入力!AH55&lt;=200,"○","最高値エラー"),"最低値エラー")))</f>
        <v/>
      </c>
      <c r="AI55" s="342" t="str">
        <f>IF(入力!AI55="","",IF(入力!AI55&gt;=3,IF(入力!AI55&lt;=20,"○","最高値エラー"),"最低値エラー"))</f>
        <v/>
      </c>
      <c r="AJ55" s="354" t="str">
        <f>IF(入力!AJ55="","",IF(入力!AJ55&gt;=3,IF(入力!AJ55&lt;=20,"○","最高値エラー"),"最低値エラー"))</f>
        <v/>
      </c>
      <c r="AK55" s="340" t="str">
        <f>IF(入力!AK55="","",IF(入力!AK55&gt;=3,IF(入力!AK55&lt;=50,"○","最高値エラー"),"最低値エラー"))</f>
        <v/>
      </c>
      <c r="AL55" s="345" t="str">
        <f>IF(入力!AL55="","",IF(入力!AL55&gt;=3,IF(入力!AL55&lt;=50,"○","最高値エラー"),"最低値エラー"))</f>
        <v/>
      </c>
      <c r="AM55" s="324" t="str">
        <f>IF(入力!AL55="","",IF(入力!AL55&gt;=3,IF(入力!AL55&lt;=50,"○","最高値エラー"),"最低値エラー"))</f>
        <v/>
      </c>
      <c r="AN55" s="379" t="str">
        <f>IF(入力!AN55="","",IF(入力!AN55&gt;=-50,IF(入力!AN55&lt;=100,"○","最高値エラー"),"最低値エラー"))</f>
        <v/>
      </c>
      <c r="AO55" s="324" t="str">
        <f>IF(入力!AO55="","",IF(入力!AO55&gt;=50,IF(入力!AO55&lt;=300,"○","最高値エラー"),"最低値エラー"))</f>
        <v/>
      </c>
      <c r="AP55" s="379" t="str">
        <f>IF(入力!AP55="","",IF(入力!AP55&gt;=-50,IF(入力!AP55&lt;=100,"○","最高値エラー"),"最低値エラー"))</f>
        <v/>
      </c>
      <c r="AQ55" s="324" t="str">
        <f>IF(入力!AQ55="","",IF(入力!AQ55&gt;=20,IF(入力!AQ55&lt;=200,"○","最高値エラー"),"最低値エラー"))</f>
        <v/>
      </c>
      <c r="AR55" s="379" t="str">
        <f>IF(入力!AR55="","",IF(入力!AR55&gt;=20,IF(入力!AR55&lt;=200,"○","最高値エラー"),"最低値エラー"))</f>
        <v/>
      </c>
      <c r="AS55" s="389" t="str">
        <f>IF(入力!AS55="","",IF(入力!AS55&gt;=0,IF(入力!AS55&lt;=4000,"○","最高値エラー"),"最低値エラー"))</f>
        <v/>
      </c>
      <c r="AT55" s="425" t="str">
        <f>IF(入力!AT55="","",IF(入力!AT55&gt;=0,IF(入力!AT55&lt;=100,"○","最高値エラー"),"最低値エラー"))</f>
        <v/>
      </c>
      <c r="AU55" s="324" t="str">
        <f>IF(入力!AU55="","",IF(入力!AU55&gt;=0,IF(入力!AU55&lt;=150,"○","最高値エラー"),"最低値エラー"))</f>
        <v/>
      </c>
      <c r="AV55" s="332" t="str">
        <f>IF(入力!AV55="","",IF(入力!AV55&gt;=0,IF(入力!AV55&lt;=150,"○","最高値エラー"),"最低値エラー"))</f>
        <v/>
      </c>
      <c r="AW55" s="324" t="str">
        <f>IF(入力!AW55="","",IF(入力!AW55&gt;=0,IF(入力!AW55&lt;=150,"○","最高値エラー"),"最低値エラー"))</f>
        <v/>
      </c>
      <c r="AX55" s="396" t="str">
        <f>IF(入力!AX55="","",IF(入力!AX55&gt;=0,IF(入力!AX55&lt;=150,"○","最高値エラー"),"最低値エラー"))</f>
        <v/>
      </c>
    </row>
    <row r="56" spans="1:50">
      <c r="A56" s="84">
        <f>IF(入力!A56="","",入力!A56)</f>
        <v>43</v>
      </c>
      <c r="B56" s="146" t="str">
        <f>IF(入力!B56="","",入力!B56)</f>
        <v/>
      </c>
      <c r="C56" s="146" t="str">
        <f>IF(入力!C56="","",入力!C56)</f>
        <v/>
      </c>
      <c r="D56" s="91" t="str">
        <f>IF(入力!D56="","",入力!D56)</f>
        <v/>
      </c>
      <c r="E56" s="507" t="str">
        <f>IF(入力!E56="", IF(D56="","",DATEDIF(D56,入力!$C$3,"Y")),入力!E56)</f>
        <v/>
      </c>
      <c r="F56" s="507" t="str">
        <f>IF(入力!F56="","",入力!F56)</f>
        <v/>
      </c>
      <c r="G56" s="146" t="str">
        <f>IF(入力!G56="","",入力!G56)</f>
        <v/>
      </c>
      <c r="H56" s="146" t="str">
        <f>IF(入力!H56="","",入力!H56)</f>
        <v/>
      </c>
      <c r="I56" s="507" t="str">
        <f>IF(入力!I56="","",入力!I56)</f>
        <v/>
      </c>
      <c r="J56" s="122" t="str">
        <f>IF(入力!J56="","",入力!J56)</f>
        <v/>
      </c>
      <c r="K56" s="406" t="str">
        <f>IF(入力!K56="","",IF(入力!K56&gt;=100,IF(入力!K56&lt;=250,"○","最高値エラー"),"最低値エラー"))</f>
        <v/>
      </c>
      <c r="L56" s="342" t="str">
        <f>IF(入力!L56="","",IF(入力!L56&gt;=20,IF(入力!L56&lt;=200,"○","最高値エラー"),"最低値エラー"))</f>
        <v/>
      </c>
      <c r="M56" s="325" t="str">
        <f>IF(入力!M56="","",IF(入力!M56&gt;=0,IF(入力!M56&lt;=100,"○","最高値エラー"),"最低値エラー"))</f>
        <v/>
      </c>
      <c r="N56" s="325" t="str">
        <f>IF(入力!N56="","",IF(入力!N56&gt;=0,IF(入力!N56&lt;=100,"○","最高値エラー"),"最低値エラー"))</f>
        <v/>
      </c>
      <c r="O56" s="325" t="str">
        <f>IF(入力!O56="", IF(OR(入力!L56="",入力!M56="",入力!N56=""),"", IF(入力!L56&gt;(入力!L56-(入力!L56*(4.57/(1.0868-0.00133*(入力!M56+入力!N56))-4.142)*100)/100), IF((入力!L56-(入力!L56*(4.57/(1.0868-0.00133*(入力!M56+入力!N56))-4.142)*100)/100)&gt;=20,IF((入力!L56-(入力!L56*(4.57/(1.0868-0.00133*(入力!M56+入力!N56))-4.142)*100)/100)&lt;=200,"○","最高値エラー"),"最低値エラー"),"関係性エラー")), IF(入力!O56&gt;=20,IF(入力!O56&lt;=200,IF(入力!L56&gt;入力!O56,"○","関係性エラー"),"最高値エラー"),"最低値エラー"))</f>
        <v/>
      </c>
      <c r="P56" s="325" t="str">
        <f>IF(入力!P56="", IF(入力!K56="","", IF(入力!L56/POWER(入力!K56/100,2)&gt;=10,IF(入力!L56/POWER(入力!K56/100,2)&lt;=50,"○","最高値エラー"),"最低値エラー")), IF(入力!P56&gt;=10,IF(入力!P56&lt;=50,"○","最高値エラー"),"最低値エラー"))</f>
        <v/>
      </c>
      <c r="Q56" s="407" t="str">
        <f>IF(入力!Q56="","", IF(入力!R56="","", IF(入力!Q56&gt;=入力!R56, IF(入力!Q56&gt;=100,IF(入力!Q56&lt;=300,"○","最高値エラー"),"最低値エラー"),"関係性エラー")))</f>
        <v/>
      </c>
      <c r="R56" s="379" t="str">
        <f>IF(入力!R56="","", IF(入力!Q56="","", IF(入力!Q56&gt;=入力!R56, IF(入力!R56&gt;=100,IF(入力!R56&lt;=300,"○","最高値エラー"),"最低値エラー"),"関係性エラー")))</f>
        <v/>
      </c>
      <c r="S56" s="348" t="str">
        <f>IF(入力!S56="","", IF(AND(入力!U56="",入力!V56=""),"", IF(入力!S56&lt; MIN(入力!U56,入力!V56), IF(入力!S56&gt;=2,IF(入力!S56&lt;=10,"○","最低値エラー"),"最高値エラー"),"関係性エラー")))</f>
        <v/>
      </c>
      <c r="T56" s="343" t="str">
        <f>IF(入力!T56="","", IF(AND(入力!U56="",入力!V56=""),"", IF(入力!T56&lt; MIN(入力!U56,入力!V56), IF(入力!T56&gt;=2,IF(入力!T56&lt;=10,"○","最低値エラー"),"最高値エラー"),"関係性エラー")))</f>
        <v/>
      </c>
      <c r="U56" s="344" t="str">
        <f>IF(入力!U56="","", IF(AND(入力!S56="",入力!T56=""),"", IF(入力!U56&gt;MAX(入力!S56,入力!T56), IF(入力!U56&gt;=3,IF(入力!U56&lt;=10,"○","最低値エラー"),"最高値エラー"),"関係性エラー")))</f>
        <v/>
      </c>
      <c r="V56" s="413" t="str">
        <f>IF(入力!V56="","", IF(AND(入力!S56="",入力!T56=""),"", IF(入力!V56&gt;MAX(入力!S56,入力!T56), IF(入力!V56&gt;=3,IF(入力!V56&lt;=10,"○","最低値エラー"),"最高値エラー"),"関係性エラー")))</f>
        <v/>
      </c>
      <c r="W56" s="417" t="str">
        <f>IF(入力!W56="","",IF(入力!W56&gt;=100,IF(入力!W56&lt;=500,"○","最高値エラー"),"最低値エラー"))</f>
        <v/>
      </c>
      <c r="X56" s="418" t="str">
        <f>IF(入力!X56="","",IF(入力!X56&gt;=100,IF(入力!X56&lt;=500,"○","最高値エラー"),"最低値エラー"))</f>
        <v/>
      </c>
      <c r="Y56" s="361" t="str">
        <f>IF(入力!Y56="", IF(入力!W56="",IF(入力!X56="","", IF((入力!X56-入力!Q56)&gt;=10,IF((入力!X56-入力!Q56)&lt;=200,"○","最高値エラー"),"最低値エラー")),IF(入力!X56="", IF((入力!W56-入力!Q56)&gt;=10,IF((入力!W56-入力!Q56)&lt;=200,"○","最高値エラー"),"最低値エラー"),IF(入力!W56&gt;入力!X56, IF((入力!W56-入力!Q56)&gt;=10,IF((入力!W56-入力!Q56)&lt;=200,"○","最高値エラー"),"最低値エラー"), IF((入力!X56-入力!Q56)&gt;=10,IF((入力!X56-入力!Q56)&lt;=200,"○","最高値エラー"),"最低値エラー")))), IF(入力!Y56="","",IF(入力!Y56&gt;=10,IF(入力!Y56&lt;=200,"○","最高値エラー"),"最低値エラー")))</f>
        <v/>
      </c>
      <c r="Z56" s="361" t="str">
        <f>IF(入力!Z56="","", IF(AND(入力!AC56="",入力!AD56="",入力!AD56="",入力!AG56=""),"", IF(入力!Z56&gt; MAX(入力!AC56:'入力'!AD56,入力!AD56:'入力'!AG56), IF(入力!Z56&gt;=100,IF(入力!Z56&lt;=500,"○","最高値エラー"),"最低値エラー"),"関係性エラー")))</f>
        <v/>
      </c>
      <c r="AA56" s="361" t="str">
        <f>IF(入力!AA56="","", IF(AND(入力!AC56="",入力!AD56="",入力!AD56="",入力!AG56=""),"", IF(入力!AA56&gt; MAX(入力!AC56:'入力'!AD56,入力!AD56:'入力'!AG56), IF(入力!AA56&gt;=100,IF(入力!AA56&lt;=500,"○","最高値エラー"),"最低値エラー"),"関係性エラー")))</f>
        <v/>
      </c>
      <c r="AB56" s="361" t="str">
        <f>IF(入力!AB56="", IF(入力!Z56="",IF(入力!AA56="","", IF((入力!AA56-入力!Q56)&gt;=10,IF((入力!AA56-入力!Q56)&lt;=200,"○","最高値エラー"),"最低値エラー")),IF(入力!AA56="", IF((入力!Z56-入力!Q56)&gt;=10,IF((入力!Z56-入力!Q56)&lt;=200,"○","最高値エラー"),"最低値エラー"),IF(入力!Z56&gt;入力!AA56, IF((入力!Z56-入力!Q56)&gt;=10,IF((入力!Z56-入力!Q56)&lt;=200,"○","最高値エラー"),"最低値エラー"), IF((入力!AA56-入力!Q56)&gt;=10,IF((入力!AA56-入力!Q56)&lt;=200,"○","最高値エラー"),"最低値エラー")))), IF(入力!AB56="","",IF(入力!AB56&gt;=10,IF(入力!AB56&lt;=200,"○","最高値エラー"),"最低値エラー")))</f>
        <v/>
      </c>
      <c r="AC56" s="361" t="str">
        <f>IF(入力!AC56="","", IF(AND(入力!Z56="",入力!AA56=""),"", IF(入力!AC56&lt;MIN(入力!Z56:'入力'!AA56), IF(入力!AC56&gt;=100,IF(入力!AC56&lt;=500,"○","最高値エラー"),"最低値エラー"),"関係性エラー")))</f>
        <v/>
      </c>
      <c r="AD56" s="361" t="str">
        <f>IF(入力!AD56="","", IF(AND(入力!Z56="",入力!AA56=""),"", IF(入力!AD56&lt;MIN(入力!Z56:'入力'!AA56), IF(入力!AD56&gt;=100,IF(入力!AD56&lt;=500,"○","最高値エラー"),"最低値エラー"),"関係性エラー")))</f>
        <v/>
      </c>
      <c r="AE56" s="361" t="str">
        <f>IF(入力!AE56="", IF(入力!AC56="",IF(入力!AD56="","", IF((入力!AD56-入力!Q56)&gt;=10,IF((入力!AD56-入力!Q56)&lt;=200,"○","最高値エラー"),"最低値エラー")),IF(入力!AD56="", IF((入力!AC56-入力!Q56)&gt;=10,IF((入力!AC56-入力!Q56)&lt;=200,"○","最高値エラー"),"最低値エラー"),IF(入力!AC56&gt;入力!AD56, IF((入力!AC56-入力!Q56)&gt;=10,IF((入力!AC56-入力!Q56)&lt;=200,"○","最高値エラー"),"最低値エラー"), IF((入力!AD56-入力!Q56)&gt;=10,IF((入力!AD56-入力!Q56)&lt;=200,"○","最高値エラー"),"最低値エラー")))), IF(入力!AE56="","",IF(入力!AE56&gt;=10,IF(入力!AE56&lt;=200,"○","最高値エラー"),"最低値エラー")))</f>
        <v/>
      </c>
      <c r="AF56" s="361" t="str">
        <f>IF(入力!AF56="","", IF(AND(入力!Z56="",入力!AA56=""),"", IF(入力!AF56&lt;MIN(入力!Z56:'入力'!AA56), IF(入力!AF56&gt;=100,IF(入力!AF56&lt;=500,"○","最高値エラー"),"最低値エラー"),"関係性エラー")))</f>
        <v/>
      </c>
      <c r="AG56" s="361" t="str">
        <f>IF(入力!AG56="","", IF(AND(入力!Z56="",入力!AA56=""),"", IF(入力!AG56&lt;MIN(入力!Z56:'入力'!AA56), IF(入力!AG56&gt;=100,IF(入力!AG56&lt;=500,"○","最高値エラー"),"最低値エラー"),"関係性エラー")))</f>
        <v/>
      </c>
      <c r="AH56" s="361" t="str">
        <f>IF(入力!AH56="", IF(入力!AF56="",IF(入力!AG56="","", IF((入力!AG56-入力!Q56)&gt;=10,IF((入力!AG56-入力!Q56)&lt;=200,"○","最高値エラー"),"最低値エラー")),IF(入力!AG56="", IF((入力!AF56-入力!Q56)&gt;=10,IF((入力!AF56-入力!Q56)&lt;=200,"○","最高値エラー"),"最低値エラー"),IF(入力!AF56&gt;入力!AG56, IF((入力!AF56-入力!Q56)&gt;=10,IF((入力!AF56-入力!Q56)&lt;=200,"○","最高値エラー"),"最低値エラー"), IF((入力!AG56-入力!Q56)&gt;=10,IF((入力!AG56-入力!Q56)&lt;=200,"○","最高値エラー"),"最低値エラー")))), IF(入力!AH56="","",IF(入力!AH56&gt;=10,IF(入力!AH56&lt;=200,"○","最高値エラー"),"最低値エラー")))</f>
        <v/>
      </c>
      <c r="AI56" s="342" t="str">
        <f>IF(入力!AI56="","",IF(入力!AI56&gt;=3,IF(入力!AI56&lt;=20,"○","最高値エラー"),"最低値エラー"))</f>
        <v/>
      </c>
      <c r="AJ56" s="354" t="str">
        <f>IF(入力!AJ56="","",IF(入力!AJ56&gt;=3,IF(入力!AJ56&lt;=20,"○","最高値エラー"),"最低値エラー"))</f>
        <v/>
      </c>
      <c r="AK56" s="340" t="str">
        <f>IF(入力!AK56="","",IF(入力!AK56&gt;=3,IF(入力!AK56&lt;=50,"○","最高値エラー"),"最低値エラー"))</f>
        <v/>
      </c>
      <c r="AL56" s="345" t="str">
        <f>IF(入力!AL56="","",IF(入力!AL56&gt;=3,IF(入力!AL56&lt;=50,"○","最高値エラー"),"最低値エラー"))</f>
        <v/>
      </c>
      <c r="AM56" s="324" t="str">
        <f>IF(入力!AL56="","",IF(入力!AL56&gt;=3,IF(入力!AL56&lt;=50,"○","最高値エラー"),"最低値エラー"))</f>
        <v/>
      </c>
      <c r="AN56" s="379" t="str">
        <f>IF(入力!AN56="","",IF(入力!AN56&gt;=-50,IF(入力!AN56&lt;=100,"○","最高値エラー"),"最低値エラー"))</f>
        <v/>
      </c>
      <c r="AO56" s="324" t="str">
        <f>IF(入力!AO56="","",IF(入力!AO56&gt;=50,IF(入力!AO56&lt;=300,"○","最高値エラー"),"最低値エラー"))</f>
        <v/>
      </c>
      <c r="AP56" s="379" t="str">
        <f>IF(入力!AP56="","",IF(入力!AP56&gt;=-50,IF(入力!AP56&lt;=100,"○","最高値エラー"),"最低値エラー"))</f>
        <v/>
      </c>
      <c r="AQ56" s="324" t="str">
        <f>IF(入力!AQ56="","",IF(入力!AQ56&gt;=20,IF(入力!AQ56&lt;=200,"○","最高値エラー"),"最低値エラー"))</f>
        <v/>
      </c>
      <c r="AR56" s="379" t="str">
        <f>IF(入力!AR56="","",IF(入力!AR56&gt;=20,IF(入力!AR56&lt;=200,"○","最高値エラー"),"最低値エラー"))</f>
        <v/>
      </c>
      <c r="AS56" s="389" t="str">
        <f>IF(入力!AS56="","",IF(入力!AS56&gt;=0,IF(入力!AS56&lt;=4000,"○","最高値エラー"),"最低値エラー"))</f>
        <v/>
      </c>
      <c r="AT56" s="425" t="str">
        <f>IF(入力!AT56="","",IF(入力!AT56&gt;=0,IF(入力!AT56&lt;=100,"○","最高値エラー"),"最低値エラー"))</f>
        <v/>
      </c>
      <c r="AU56" s="324" t="str">
        <f>IF(入力!AU56="","",IF(入力!AU56&gt;=0,IF(入力!AU56&lt;=150,"○","最高値エラー"),"最低値エラー"))</f>
        <v/>
      </c>
      <c r="AV56" s="332" t="str">
        <f>IF(入力!AV56="","",IF(入力!AV56&gt;=0,IF(入力!AV56&lt;=150,"○","最高値エラー"),"最低値エラー"))</f>
        <v/>
      </c>
      <c r="AW56" s="324" t="str">
        <f>IF(入力!AW56="","",IF(入力!AW56&gt;=0,IF(入力!AW56&lt;=150,"○","最高値エラー"),"最低値エラー"))</f>
        <v/>
      </c>
      <c r="AX56" s="396" t="str">
        <f>IF(入力!AX56="","",IF(入力!AX56&gt;=0,IF(入力!AX56&lt;=150,"○","最高値エラー"),"最低値エラー"))</f>
        <v/>
      </c>
    </row>
    <row r="57" spans="1:50">
      <c r="A57" s="84">
        <f>IF(入力!A57="","",入力!A57)</f>
        <v>44</v>
      </c>
      <c r="B57" s="146" t="str">
        <f>IF(入力!B57="","",入力!B57)</f>
        <v/>
      </c>
      <c r="C57" s="146" t="str">
        <f>IF(入力!C57="","",入力!C57)</f>
        <v/>
      </c>
      <c r="D57" s="91" t="str">
        <f>IF(入力!D57="","",入力!D57)</f>
        <v/>
      </c>
      <c r="E57" s="507" t="str">
        <f>IF(入力!E57="", IF(D57="","",DATEDIF(D57,入力!$C$3,"Y")),入力!E57)</f>
        <v/>
      </c>
      <c r="F57" s="507" t="str">
        <f>IF(入力!F57="","",入力!F57)</f>
        <v/>
      </c>
      <c r="G57" s="146" t="str">
        <f>IF(入力!G57="","",入力!G57)</f>
        <v/>
      </c>
      <c r="H57" s="146" t="str">
        <f>IF(入力!H57="","",入力!H57)</f>
        <v/>
      </c>
      <c r="I57" s="507" t="str">
        <f>IF(入力!I57="","",入力!I57)</f>
        <v/>
      </c>
      <c r="J57" s="122" t="str">
        <f>IF(入力!J57="","",入力!J57)</f>
        <v/>
      </c>
      <c r="K57" s="406" t="str">
        <f>IF(入力!K57="","",IF(入力!K57&gt;=100,IF(入力!K57&lt;=250,"○","最高値エラー"),"最低値エラー"))</f>
        <v/>
      </c>
      <c r="L57" s="342" t="str">
        <f>IF(入力!L57="","",IF(入力!L57&gt;=20,IF(入力!L57&lt;=200,"○","最高値エラー"),"最低値エラー"))</f>
        <v/>
      </c>
      <c r="M57" s="325" t="str">
        <f>IF(入力!M57="","",IF(入力!M57&gt;=0,IF(入力!M57&lt;=100,"○","最高値エラー"),"最低値エラー"))</f>
        <v/>
      </c>
      <c r="N57" s="325" t="str">
        <f>IF(入力!N57="","",IF(入力!N57&gt;=0,IF(入力!N57&lt;=100,"○","最高値エラー"),"最低値エラー"))</f>
        <v/>
      </c>
      <c r="O57" s="325" t="str">
        <f>IF(入力!O57="", IF(OR(入力!L57="",入力!M57="",入力!N57=""),"", IF(入力!L57&gt;(入力!L57-(入力!L57*(4.57/(1.0868-0.00133*(入力!M57+入力!N57))-4.142)*100)/100), IF((入力!L57-(入力!L57*(4.57/(1.0868-0.00133*(入力!M57+入力!N57))-4.142)*100)/100)&gt;=20,IF((入力!L57-(入力!L57*(4.57/(1.0868-0.00133*(入力!M57+入力!N57))-4.142)*100)/100)&lt;=200,"○","最高値エラー"),"最低値エラー"),"関係性エラー")), IF(入力!O57&gt;=20,IF(入力!O57&lt;=200,IF(入力!L57&gt;入力!O57,"○","関係性エラー"),"最高値エラー"),"最低値エラー"))</f>
        <v/>
      </c>
      <c r="P57" s="325" t="str">
        <f>IF(入力!P57="", IF(入力!K57="","", IF(入力!L57/POWER(入力!K57/100,2)&gt;=10,IF(入力!L57/POWER(入力!K57/100,2)&lt;=50,"○","最高値エラー"),"最低値エラー")), IF(入力!P57&gt;=10,IF(入力!P57&lt;=50,"○","最高値エラー"),"最低値エラー"))</f>
        <v/>
      </c>
      <c r="Q57" s="407" t="str">
        <f>IF(入力!Q57="","", IF(入力!R57="","", IF(入力!Q57&gt;=入力!R57, IF(入力!Q57&gt;=100,IF(入力!Q57&lt;=300,"○","最高値エラー"),"最低値エラー"),"関係性エラー")))</f>
        <v/>
      </c>
      <c r="R57" s="379" t="str">
        <f>IF(入力!R57="","", IF(入力!Q57="","", IF(入力!Q57&gt;=入力!R57, IF(入力!R57&gt;=100,IF(入力!R57&lt;=300,"○","最高値エラー"),"最低値エラー"),"関係性エラー")))</f>
        <v/>
      </c>
      <c r="S57" s="348" t="str">
        <f>IF(入力!S57="","", IF(AND(入力!U57="",入力!V57=""),"", IF(入力!S57&lt; MIN(入力!U57,入力!V57), IF(入力!S57&gt;=2,IF(入力!S57&lt;=10,"○","最低値エラー"),"最高値エラー"),"関係性エラー")))</f>
        <v/>
      </c>
      <c r="T57" s="343" t="str">
        <f>IF(入力!T57="","", IF(AND(入力!U57="",入力!V57=""),"", IF(入力!T57&lt; MIN(入力!U57,入力!V57), IF(入力!T57&gt;=2,IF(入力!T57&lt;=10,"○","最低値エラー"),"最高値エラー"),"関係性エラー")))</f>
        <v/>
      </c>
      <c r="U57" s="344" t="str">
        <f>IF(入力!U57="","", IF(AND(入力!S57="",入力!T57=""),"", IF(入力!U57&gt;MAX(入力!S57,入力!T57), IF(入力!U57&gt;=3,IF(入力!U57&lt;=10,"○","最低値エラー"),"最高値エラー"),"関係性エラー")))</f>
        <v/>
      </c>
      <c r="V57" s="413" t="str">
        <f>IF(入力!V57="","", IF(AND(入力!S57="",入力!T57=""),"", IF(入力!V57&gt;MAX(入力!S57,入力!T57), IF(入力!V57&gt;=3,IF(入力!V57&lt;=10,"○","最低値エラー"),"最高値エラー"),"関係性エラー")))</f>
        <v/>
      </c>
      <c r="W57" s="417" t="str">
        <f>IF(入力!W57="","",IF(入力!W57&gt;=100,IF(入力!W57&lt;=500,"○","最高値エラー"),"最低値エラー"))</f>
        <v/>
      </c>
      <c r="X57" s="418" t="str">
        <f>IF(入力!X57="","",IF(入力!X57&gt;=100,IF(入力!X57&lt;=500,"○","最高値エラー"),"最低値エラー"))</f>
        <v/>
      </c>
      <c r="Y57" s="361" t="str">
        <f>IF(入力!Y57="", IF(入力!W57="",IF(入力!X57="","", IF((入力!X57-入力!Q57)&gt;=10,IF((入力!X57-入力!Q57)&lt;=200,"○","最高値エラー"),"最低値エラー")),IF(入力!X57="", IF((入力!W57-入力!Q57)&gt;=10,IF((入力!W57-入力!Q57)&lt;=200,"○","最高値エラー"),"最低値エラー"),IF(入力!W57&gt;入力!X57, IF((入力!W57-入力!Q57)&gt;=10,IF((入力!W57-入力!Q57)&lt;=200,"○","最高値エラー"),"最低値エラー"), IF((入力!X57-入力!Q57)&gt;=10,IF((入力!X57-入力!Q57)&lt;=200,"○","最高値エラー"),"最低値エラー")))), IF(入力!Y57="","",IF(入力!Y57&gt;=10,IF(入力!Y57&lt;=200,"○","最高値エラー"),"最低値エラー")))</f>
        <v/>
      </c>
      <c r="Z57" s="361" t="str">
        <f>IF(入力!Z57="","", IF(AND(入力!AC57="",入力!AD57="",入力!AD57="",入力!AG57=""),"", IF(入力!Z57&gt; MAX(入力!AC57:'入力'!AD57,入力!AD57:'入力'!AG57), IF(入力!Z57&gt;=100,IF(入力!Z57&lt;=500,"○","最高値エラー"),"最低値エラー"),"関係性エラー")))</f>
        <v/>
      </c>
      <c r="AA57" s="361" t="str">
        <f>IF(入力!AA57="","", IF(AND(入力!AC57="",入力!AD57="",入力!AD57="",入力!AG57=""),"", IF(入力!AA57&gt; MAX(入力!AC57:'入力'!AD57,入力!AD57:'入力'!AG57), IF(入力!AA57&gt;=100,IF(入力!AA57&lt;=500,"○","最高値エラー"),"最低値エラー"),"関係性エラー")))</f>
        <v/>
      </c>
      <c r="AB57" s="361" t="str">
        <f>IF(入力!AB57="", IF(入力!Z57="",IF(入力!AA57="","", IF((入力!AA57-入力!Q57)&gt;=10,IF((入力!AA57-入力!Q57)&lt;=200,"○","最高値エラー"),"最低値エラー")),IF(入力!AA57="", IF((入力!Z57-入力!Q57)&gt;=10,IF((入力!Z57-入力!Q57)&lt;=200,"○","最高値エラー"),"最低値エラー"),IF(入力!Z57&gt;入力!AA57, IF((入力!Z57-入力!Q57)&gt;=10,IF((入力!Z57-入力!Q57)&lt;=200,"○","最高値エラー"),"最低値エラー"), IF((入力!AA57-入力!Q57)&gt;=10,IF((入力!AA57-入力!Q57)&lt;=200,"○","最高値エラー"),"最低値エラー")))), IF(入力!AB57="","",IF(入力!AB57&gt;=10,IF(入力!AB57&lt;=200,"○","最高値エラー"),"最低値エラー")))</f>
        <v/>
      </c>
      <c r="AC57" s="361" t="str">
        <f>IF(入力!AC57="","", IF(AND(入力!Z57="",入力!AA57=""),"", IF(入力!AC57&lt;MIN(入力!Z57:'入力'!AA57), IF(入力!AC57&gt;=100,IF(入力!AC57&lt;=500,"○","最高値エラー"),"最低値エラー"),"関係性エラー")))</f>
        <v/>
      </c>
      <c r="AD57" s="361" t="str">
        <f>IF(入力!AD57="","", IF(AND(入力!Z57="",入力!AA57=""),"", IF(入力!AD57&lt;MIN(入力!Z57:'入力'!AA57), IF(入力!AD57&gt;=100,IF(入力!AD57&lt;=500,"○","最高値エラー"),"最低値エラー"),"関係性エラー")))</f>
        <v/>
      </c>
      <c r="AE57" s="361" t="str">
        <f>IF(入力!AE57="", IF(入力!AC57="",IF(入力!AD57="","", IF((入力!AD57-入力!Q57)&gt;=10,IF((入力!AD57-入力!Q57)&lt;=200,"○","最高値エラー"),"最低値エラー")),IF(入力!AD57="", IF((入力!AC57-入力!Q57)&gt;=10,IF((入力!AC57-入力!Q57)&lt;=200,"○","最高値エラー"),"最低値エラー"),IF(入力!AC57&gt;入力!AD57, IF((入力!AC57-入力!Q57)&gt;=10,IF((入力!AC57-入力!Q57)&lt;=200,"○","最高値エラー"),"最低値エラー"), IF((入力!AD57-入力!Q57)&gt;=10,IF((入力!AD57-入力!Q57)&lt;=200,"○","最高値エラー"),"最低値エラー")))), IF(入力!AE57="","",IF(入力!AE57&gt;=10,IF(入力!AE57&lt;=200,"○","最高値エラー"),"最低値エラー")))</f>
        <v/>
      </c>
      <c r="AF57" s="361" t="str">
        <f>IF(入力!AF57="","", IF(AND(入力!Z57="",入力!AA57=""),"", IF(入力!AF57&lt;MIN(入力!Z57:'入力'!AA57), IF(入力!AF57&gt;=100,IF(入力!AF57&lt;=500,"○","最高値エラー"),"最低値エラー"),"関係性エラー")))</f>
        <v/>
      </c>
      <c r="AG57" s="361" t="str">
        <f>IF(入力!AG57="","", IF(AND(入力!Z57="",入力!AA57=""),"", IF(入力!AG57&lt;MIN(入力!Z57:'入力'!AA57), IF(入力!AG57&gt;=100,IF(入力!AG57&lt;=500,"○","最高値エラー"),"最低値エラー"),"関係性エラー")))</f>
        <v/>
      </c>
      <c r="AH57" s="361" t="str">
        <f>IF(入力!AH57="", IF(入力!AF57="",IF(入力!AG57="","", IF((入力!AG57-入力!Q57)&gt;=10,IF((入力!AG57-入力!Q57)&lt;=200,"○","最高値エラー"),"最低値エラー")),IF(入力!AG57="", IF((入力!AF57-入力!Q57)&gt;=10,IF((入力!AF57-入力!Q57)&lt;=200,"○","最高値エラー"),"最低値エラー"),IF(入力!AF57&gt;入力!AG57, IF((入力!AF57-入力!Q57)&gt;=10,IF((入力!AF57-入力!Q57)&lt;=200,"○","最高値エラー"),"最低値エラー"), IF((入力!AG57-入力!Q57)&gt;=10,IF((入力!AG57-入力!Q57)&lt;=200,"○","最高値エラー"),"最低値エラー")))), IF(入力!AH57="","",IF(入力!AH57&gt;=10,IF(入力!AH57&lt;=200,"○","最高値エラー"),"最低値エラー")))</f>
        <v/>
      </c>
      <c r="AI57" s="342" t="str">
        <f>IF(入力!AI57="","",IF(入力!AI57&gt;=3,IF(入力!AI57&lt;=20,"○","最高値エラー"),"最低値エラー"))</f>
        <v/>
      </c>
      <c r="AJ57" s="354" t="str">
        <f>IF(入力!AJ57="","",IF(入力!AJ57&gt;=3,IF(入力!AJ57&lt;=20,"○","最高値エラー"),"最低値エラー"))</f>
        <v/>
      </c>
      <c r="AK57" s="340" t="str">
        <f>IF(入力!AK57="","",IF(入力!AK57&gt;=3,IF(入力!AK57&lt;=50,"○","最高値エラー"),"最低値エラー"))</f>
        <v/>
      </c>
      <c r="AL57" s="345" t="str">
        <f>IF(入力!AL57="","",IF(入力!AL57&gt;=3,IF(入力!AL57&lt;=50,"○","最高値エラー"),"最低値エラー"))</f>
        <v/>
      </c>
      <c r="AM57" s="324" t="str">
        <f>IF(入力!AL57="","",IF(入力!AL57&gt;=3,IF(入力!AL57&lt;=50,"○","最高値エラー"),"最低値エラー"))</f>
        <v/>
      </c>
      <c r="AN57" s="379" t="str">
        <f>IF(入力!AN57="","",IF(入力!AN57&gt;=-50,IF(入力!AN57&lt;=100,"○","最高値エラー"),"最低値エラー"))</f>
        <v/>
      </c>
      <c r="AO57" s="324" t="str">
        <f>IF(入力!AO57="","",IF(入力!AO57&gt;=50,IF(入力!AO57&lt;=300,"○","最高値エラー"),"最低値エラー"))</f>
        <v/>
      </c>
      <c r="AP57" s="379" t="str">
        <f>IF(入力!AP57="","",IF(入力!AP57&gt;=-50,IF(入力!AP57&lt;=100,"○","最高値エラー"),"最低値エラー"))</f>
        <v/>
      </c>
      <c r="AQ57" s="324" t="str">
        <f>IF(入力!AQ57="","",IF(入力!AQ57&gt;=20,IF(入力!AQ57&lt;=200,"○","最高値エラー"),"最低値エラー"))</f>
        <v/>
      </c>
      <c r="AR57" s="379" t="str">
        <f>IF(入力!AR57="","",IF(入力!AR57&gt;=20,IF(入力!AR57&lt;=200,"○","最高値エラー"),"最低値エラー"))</f>
        <v/>
      </c>
      <c r="AS57" s="389" t="str">
        <f>IF(入力!AS57="","",IF(入力!AS57&gt;=0,IF(入力!AS57&lt;=4000,"○","最高値エラー"),"最低値エラー"))</f>
        <v/>
      </c>
      <c r="AT57" s="425" t="str">
        <f>IF(入力!AT57="","",IF(入力!AT57&gt;=0,IF(入力!AT57&lt;=100,"○","最高値エラー"),"最低値エラー"))</f>
        <v/>
      </c>
      <c r="AU57" s="324" t="str">
        <f>IF(入力!AU57="","",IF(入力!AU57&gt;=0,IF(入力!AU57&lt;=150,"○","最高値エラー"),"最低値エラー"))</f>
        <v/>
      </c>
      <c r="AV57" s="332" t="str">
        <f>IF(入力!AV57="","",IF(入力!AV57&gt;=0,IF(入力!AV57&lt;=150,"○","最高値エラー"),"最低値エラー"))</f>
        <v/>
      </c>
      <c r="AW57" s="324" t="str">
        <f>IF(入力!AW57="","",IF(入力!AW57&gt;=0,IF(入力!AW57&lt;=150,"○","最高値エラー"),"最低値エラー"))</f>
        <v/>
      </c>
      <c r="AX57" s="396" t="str">
        <f>IF(入力!AX57="","",IF(入力!AX57&gt;=0,IF(入力!AX57&lt;=150,"○","最高値エラー"),"最低値エラー"))</f>
        <v/>
      </c>
    </row>
    <row r="58" spans="1:50">
      <c r="A58" s="84">
        <f>IF(入力!A58="","",入力!A58)</f>
        <v>45</v>
      </c>
      <c r="B58" s="146" t="str">
        <f>IF(入力!B58="","",入力!B58)</f>
        <v/>
      </c>
      <c r="C58" s="146" t="str">
        <f>IF(入力!C58="","",入力!C58)</f>
        <v/>
      </c>
      <c r="D58" s="91" t="str">
        <f>IF(入力!D58="","",入力!D58)</f>
        <v/>
      </c>
      <c r="E58" s="507" t="str">
        <f>IF(入力!E58="", IF(D58="","",DATEDIF(D58,入力!$C$3,"Y")),入力!E58)</f>
        <v/>
      </c>
      <c r="F58" s="507" t="str">
        <f>IF(入力!F58="","",入力!F58)</f>
        <v/>
      </c>
      <c r="G58" s="146" t="str">
        <f>IF(入力!G58="","",入力!G58)</f>
        <v/>
      </c>
      <c r="H58" s="146" t="str">
        <f>IF(入力!H58="","",入力!H58)</f>
        <v/>
      </c>
      <c r="I58" s="507" t="str">
        <f>IF(入力!I58="","",入力!I58)</f>
        <v/>
      </c>
      <c r="J58" s="122" t="str">
        <f>IF(入力!J58="","",入力!J58)</f>
        <v/>
      </c>
      <c r="K58" s="406" t="str">
        <f>IF(入力!K58="","",IF(入力!K58&gt;=100,IF(入力!K58&lt;=250,"○","最高値エラー"),"最低値エラー"))</f>
        <v/>
      </c>
      <c r="L58" s="342" t="str">
        <f>IF(入力!L58="","",IF(入力!L58&gt;=20,IF(入力!L58&lt;=200,"○","最高値エラー"),"最低値エラー"))</f>
        <v/>
      </c>
      <c r="M58" s="325" t="str">
        <f>IF(入力!M58="","",IF(入力!M58&gt;=0,IF(入力!M58&lt;=100,"○","最高値エラー"),"最低値エラー"))</f>
        <v/>
      </c>
      <c r="N58" s="325" t="str">
        <f>IF(入力!N58="","",IF(入力!N58&gt;=0,IF(入力!N58&lt;=100,"○","最高値エラー"),"最低値エラー"))</f>
        <v/>
      </c>
      <c r="O58" s="325" t="str">
        <f>IF(入力!O58="", IF(OR(入力!L58="",入力!M58="",入力!N58=""),"", IF(入力!L58&gt;(入力!L58-(入力!L58*(4.57/(1.0868-0.00133*(入力!M58+入力!N58))-4.142)*100)/100), IF((入力!L58-(入力!L58*(4.57/(1.0868-0.00133*(入力!M58+入力!N58))-4.142)*100)/100)&gt;=20,IF((入力!L58-(入力!L58*(4.57/(1.0868-0.00133*(入力!M58+入力!N58))-4.142)*100)/100)&lt;=200,"○","最高値エラー"),"最低値エラー"),"関係性エラー")), IF(入力!O58&gt;=20,IF(入力!O58&lt;=200,IF(入力!L58&gt;入力!O58,"○","関係性エラー"),"最高値エラー"),"最低値エラー"))</f>
        <v/>
      </c>
      <c r="P58" s="325" t="str">
        <f>IF(入力!P58="", IF(入力!K58="","", IF(入力!L58/POWER(入力!K58/100,2)&gt;=10,IF(入力!L58/POWER(入力!K58/100,2)&lt;=50,"○","最高値エラー"),"最低値エラー")), IF(入力!P58&gt;=10,IF(入力!P58&lt;=50,"○","最高値エラー"),"最低値エラー"))</f>
        <v/>
      </c>
      <c r="Q58" s="407" t="str">
        <f>IF(入力!Q58="","", IF(入力!R58="","", IF(入力!Q58&gt;=入力!R58, IF(入力!Q58&gt;=100,IF(入力!Q58&lt;=300,"○","最高値エラー"),"最低値エラー"),"関係性エラー")))</f>
        <v/>
      </c>
      <c r="R58" s="379" t="str">
        <f>IF(入力!R58="","", IF(入力!Q58="","", IF(入力!Q58&gt;=入力!R58, IF(入力!R58&gt;=100,IF(入力!R58&lt;=300,"○","最高値エラー"),"最低値エラー"),"関係性エラー")))</f>
        <v/>
      </c>
      <c r="S58" s="348" t="str">
        <f>IF(入力!S58="","", IF(AND(入力!U58="",入力!V58=""),"", IF(入力!S58&lt; MIN(入力!U58,入力!V58), IF(入力!S58&gt;=2,IF(入力!S58&lt;=10,"○","最低値エラー"),"最高値エラー"),"関係性エラー")))</f>
        <v/>
      </c>
      <c r="T58" s="343" t="str">
        <f>IF(入力!T58="","", IF(AND(入力!U58="",入力!V58=""),"", IF(入力!T58&lt; MIN(入力!U58,入力!V58), IF(入力!T58&gt;=2,IF(入力!T58&lt;=10,"○","最低値エラー"),"最高値エラー"),"関係性エラー")))</f>
        <v/>
      </c>
      <c r="U58" s="344" t="str">
        <f>IF(入力!U58="","", IF(AND(入力!S58="",入力!T58=""),"", IF(入力!U58&gt;MAX(入力!S58,入力!T58), IF(入力!U58&gt;=3,IF(入力!U58&lt;=10,"○","最低値エラー"),"最高値エラー"),"関係性エラー")))</f>
        <v/>
      </c>
      <c r="V58" s="413" t="str">
        <f>IF(入力!V58="","", IF(AND(入力!S58="",入力!T58=""),"", IF(入力!V58&gt;MAX(入力!S58,入力!T58), IF(入力!V58&gt;=3,IF(入力!V58&lt;=10,"○","最低値エラー"),"最高値エラー"),"関係性エラー")))</f>
        <v/>
      </c>
      <c r="W58" s="417" t="str">
        <f>IF(入力!W58="","",IF(入力!W58&gt;=100,IF(入力!W58&lt;=500,"○","最高値エラー"),"最低値エラー"))</f>
        <v/>
      </c>
      <c r="X58" s="418" t="str">
        <f>IF(入力!X58="","",IF(入力!X58&gt;=100,IF(入力!X58&lt;=500,"○","最高値エラー"),"最低値エラー"))</f>
        <v/>
      </c>
      <c r="Y58" s="361" t="str">
        <f>IF(入力!Y58="", IF(入力!W58="",IF(入力!X58="","", IF((入力!X58-入力!Q58)&gt;=10,IF((入力!X58-入力!Q58)&lt;=200,"○","最高値エラー"),"最低値エラー")),IF(入力!X58="", IF((入力!W58-入力!Q58)&gt;=10,IF((入力!W58-入力!Q58)&lt;=200,"○","最高値エラー"),"最低値エラー"),IF(入力!W58&gt;入力!X58, IF((入力!W58-入力!Q58)&gt;=10,IF((入力!W58-入力!Q58)&lt;=200,"○","最高値エラー"),"最低値エラー"), IF((入力!X58-入力!Q58)&gt;=10,IF((入力!X58-入力!Q58)&lt;=200,"○","最高値エラー"),"最低値エラー")))), IF(入力!Y58="","",IF(入力!Y58&gt;=10,IF(入力!Y58&lt;=200,"○","最高値エラー"),"最低値エラー")))</f>
        <v/>
      </c>
      <c r="Z58" s="361" t="str">
        <f>IF(入力!Z58="","", IF(AND(入力!AC58="",入力!AD58="",入力!AD58="",入力!AG58=""),"", IF(入力!Z58&gt; MAX(入力!AC58:'入力'!AD58,入力!AD58:'入力'!AG58), IF(入力!Z58&gt;=100,IF(入力!Z58&lt;=500,"○","最高値エラー"),"最低値エラー"),"関係性エラー")))</f>
        <v/>
      </c>
      <c r="AA58" s="361" t="str">
        <f>IF(入力!AA58="","", IF(AND(入力!AC58="",入力!AD58="",入力!AD58="",入力!AG58=""),"", IF(入力!AA58&gt; MAX(入力!AC58:'入力'!AD58,入力!AD58:'入力'!AG58), IF(入力!AA58&gt;=100,IF(入力!AA58&lt;=500,"○","最高値エラー"),"最低値エラー"),"関係性エラー")))</f>
        <v/>
      </c>
      <c r="AB58" s="361" t="str">
        <f>IF(入力!AB58="", IF(入力!Z58="",IF(入力!AA58="","", IF((入力!AA58-入力!Q58)&gt;=10,IF((入力!AA58-入力!Q58)&lt;=200,"○","最高値エラー"),"最低値エラー")),IF(入力!AA58="", IF((入力!Z58-入力!Q58)&gt;=10,IF((入力!Z58-入力!Q58)&lt;=200,"○","最高値エラー"),"最低値エラー"),IF(入力!Z58&gt;入力!AA58, IF((入力!Z58-入力!Q58)&gt;=10,IF((入力!Z58-入力!Q58)&lt;=200,"○","最高値エラー"),"最低値エラー"), IF((入力!AA58-入力!Q58)&gt;=10,IF((入力!AA58-入力!Q58)&lt;=200,"○","最高値エラー"),"最低値エラー")))), IF(入力!AB58="","",IF(入力!AB58&gt;=10,IF(入力!AB58&lt;=200,"○","最高値エラー"),"最低値エラー")))</f>
        <v/>
      </c>
      <c r="AC58" s="361" t="str">
        <f>IF(入力!AC58="","", IF(AND(入力!Z58="",入力!AA58=""),"", IF(入力!AC58&lt;MIN(入力!Z58:'入力'!AA58), IF(入力!AC58&gt;=100,IF(入力!AC58&lt;=500,"○","最高値エラー"),"最低値エラー"),"関係性エラー")))</f>
        <v/>
      </c>
      <c r="AD58" s="361" t="str">
        <f>IF(入力!AD58="","", IF(AND(入力!Z58="",入力!AA58=""),"", IF(入力!AD58&lt;MIN(入力!Z58:'入力'!AA58), IF(入力!AD58&gt;=100,IF(入力!AD58&lt;=500,"○","最高値エラー"),"最低値エラー"),"関係性エラー")))</f>
        <v/>
      </c>
      <c r="AE58" s="361" t="str">
        <f>IF(入力!AE58="", IF(入力!AC58="",IF(入力!AD58="","", IF((入力!AD58-入力!Q58)&gt;=10,IF((入力!AD58-入力!Q58)&lt;=200,"○","最高値エラー"),"最低値エラー")),IF(入力!AD58="", IF((入力!AC58-入力!Q58)&gt;=10,IF((入力!AC58-入力!Q58)&lt;=200,"○","最高値エラー"),"最低値エラー"),IF(入力!AC58&gt;入力!AD58, IF((入力!AC58-入力!Q58)&gt;=10,IF((入力!AC58-入力!Q58)&lt;=200,"○","最高値エラー"),"最低値エラー"), IF((入力!AD58-入力!Q58)&gt;=10,IF((入力!AD58-入力!Q58)&lt;=200,"○","最高値エラー"),"最低値エラー")))), IF(入力!AE58="","",IF(入力!AE58&gt;=10,IF(入力!AE58&lt;=200,"○","最高値エラー"),"最低値エラー")))</f>
        <v/>
      </c>
      <c r="AF58" s="361" t="str">
        <f>IF(入力!AF58="","", IF(AND(入力!Z58="",入力!AA58=""),"", IF(入力!AF58&lt;MIN(入力!Z58:'入力'!AA58), IF(入力!AF58&gt;=100,IF(入力!AF58&lt;=500,"○","最高値エラー"),"最低値エラー"),"関係性エラー")))</f>
        <v/>
      </c>
      <c r="AG58" s="361" t="str">
        <f>IF(入力!AG58="","", IF(AND(入力!Z58="",入力!AA58=""),"", IF(入力!AG58&lt;MIN(入力!Z58:'入力'!AA58), IF(入力!AG58&gt;=100,IF(入力!AG58&lt;=500,"○","最高値エラー"),"最低値エラー"),"関係性エラー")))</f>
        <v/>
      </c>
      <c r="AH58" s="361" t="str">
        <f>IF(入力!AH58="", IF(入力!AF58="",IF(入力!AG58="","", IF((入力!AG58-入力!Q58)&gt;=10,IF((入力!AG58-入力!Q58)&lt;=200,"○","最高値エラー"),"最低値エラー")),IF(入力!AG58="", IF((入力!AF58-入力!Q58)&gt;=10,IF((入力!AF58-入力!Q58)&lt;=200,"○","最高値エラー"),"最低値エラー"),IF(入力!AF58&gt;入力!AG58, IF((入力!AF58-入力!Q58)&gt;=10,IF((入力!AF58-入力!Q58)&lt;=200,"○","最高値エラー"),"最低値エラー"), IF((入力!AG58-入力!Q58)&gt;=10,IF((入力!AG58-入力!Q58)&lt;=200,"○","最高値エラー"),"最低値エラー")))), IF(入力!AH58="","",IF(入力!AH58&gt;=10,IF(入力!AH58&lt;=200,"○","最高値エラー"),"最低値エラー")))</f>
        <v/>
      </c>
      <c r="AI58" s="342" t="str">
        <f>IF(入力!AI58="","",IF(入力!AI58&gt;=3,IF(入力!AI58&lt;=20,"○","最高値エラー"),"最低値エラー"))</f>
        <v/>
      </c>
      <c r="AJ58" s="354" t="str">
        <f>IF(入力!AJ58="","",IF(入力!AJ58&gt;=3,IF(入力!AJ58&lt;=20,"○","最高値エラー"),"最低値エラー"))</f>
        <v/>
      </c>
      <c r="AK58" s="340" t="str">
        <f>IF(入力!AK58="","",IF(入力!AK58&gt;=3,IF(入力!AK58&lt;=50,"○","最高値エラー"),"最低値エラー"))</f>
        <v/>
      </c>
      <c r="AL58" s="345" t="str">
        <f>IF(入力!AL58="","",IF(入力!AL58&gt;=3,IF(入力!AL58&lt;=50,"○","最高値エラー"),"最低値エラー"))</f>
        <v/>
      </c>
      <c r="AM58" s="324" t="str">
        <f>IF(入力!AL58="","",IF(入力!AL58&gt;=3,IF(入力!AL58&lt;=50,"○","最高値エラー"),"最低値エラー"))</f>
        <v/>
      </c>
      <c r="AN58" s="379" t="str">
        <f>IF(入力!AN58="","",IF(入力!AN58&gt;=-50,IF(入力!AN58&lt;=100,"○","最高値エラー"),"最低値エラー"))</f>
        <v/>
      </c>
      <c r="AO58" s="324" t="str">
        <f>IF(入力!AO58="","",IF(入力!AO58&gt;=50,IF(入力!AO58&lt;=300,"○","最高値エラー"),"最低値エラー"))</f>
        <v/>
      </c>
      <c r="AP58" s="379" t="str">
        <f>IF(入力!AP58="","",IF(入力!AP58&gt;=-50,IF(入力!AP58&lt;=100,"○","最高値エラー"),"最低値エラー"))</f>
        <v/>
      </c>
      <c r="AQ58" s="324" t="str">
        <f>IF(入力!AQ58="","",IF(入力!AQ58&gt;=20,IF(入力!AQ58&lt;=200,"○","最高値エラー"),"最低値エラー"))</f>
        <v/>
      </c>
      <c r="AR58" s="379" t="str">
        <f>IF(入力!AR58="","",IF(入力!AR58&gt;=20,IF(入力!AR58&lt;=200,"○","最高値エラー"),"最低値エラー"))</f>
        <v/>
      </c>
      <c r="AS58" s="389" t="str">
        <f>IF(入力!AS58="","",IF(入力!AS58&gt;=0,IF(入力!AS58&lt;=4000,"○","最高値エラー"),"最低値エラー"))</f>
        <v/>
      </c>
      <c r="AT58" s="425" t="str">
        <f>IF(入力!AT58="","",IF(入力!AT58&gt;=0,IF(入力!AT58&lt;=100,"○","最高値エラー"),"最低値エラー"))</f>
        <v/>
      </c>
      <c r="AU58" s="324" t="str">
        <f>IF(入力!AU58="","",IF(入力!AU58&gt;=0,IF(入力!AU58&lt;=150,"○","最高値エラー"),"最低値エラー"))</f>
        <v/>
      </c>
      <c r="AV58" s="332" t="str">
        <f>IF(入力!AV58="","",IF(入力!AV58&gt;=0,IF(入力!AV58&lt;=150,"○","最高値エラー"),"最低値エラー"))</f>
        <v/>
      </c>
      <c r="AW58" s="324" t="str">
        <f>IF(入力!AW58="","",IF(入力!AW58&gt;=0,IF(入力!AW58&lt;=150,"○","最高値エラー"),"最低値エラー"))</f>
        <v/>
      </c>
      <c r="AX58" s="396" t="str">
        <f>IF(入力!AX58="","",IF(入力!AX58&gt;=0,IF(入力!AX58&lt;=150,"○","最高値エラー"),"最低値エラー"))</f>
        <v/>
      </c>
    </row>
    <row r="59" spans="1:50">
      <c r="A59" s="84">
        <f>IF(入力!A59="","",入力!A59)</f>
        <v>46</v>
      </c>
      <c r="B59" s="146" t="str">
        <f>IF(入力!B59="","",入力!B59)</f>
        <v/>
      </c>
      <c r="C59" s="146" t="str">
        <f>IF(入力!C59="","",入力!C59)</f>
        <v/>
      </c>
      <c r="D59" s="91" t="str">
        <f>IF(入力!D59="","",入力!D59)</f>
        <v/>
      </c>
      <c r="E59" s="507" t="str">
        <f>IF(入力!E59="", IF(D59="","",DATEDIF(D59,入力!$C$3,"Y")),入力!E59)</f>
        <v/>
      </c>
      <c r="F59" s="507" t="str">
        <f>IF(入力!F59="","",入力!F59)</f>
        <v/>
      </c>
      <c r="G59" s="146" t="str">
        <f>IF(入力!G59="","",入力!G59)</f>
        <v/>
      </c>
      <c r="H59" s="146" t="str">
        <f>IF(入力!H59="","",入力!H59)</f>
        <v/>
      </c>
      <c r="I59" s="507" t="str">
        <f>IF(入力!I59="","",入力!I59)</f>
        <v/>
      </c>
      <c r="J59" s="122" t="str">
        <f>IF(入力!J59="","",入力!J59)</f>
        <v/>
      </c>
      <c r="K59" s="406" t="str">
        <f>IF(入力!K59="","",IF(入力!K59&gt;=100,IF(入力!K59&lt;=250,"○","最高値エラー"),"最低値エラー"))</f>
        <v/>
      </c>
      <c r="L59" s="342" t="str">
        <f>IF(入力!L59="","",IF(入力!L59&gt;=20,IF(入力!L59&lt;=200,"○","最高値エラー"),"最低値エラー"))</f>
        <v/>
      </c>
      <c r="M59" s="325" t="str">
        <f>IF(入力!M59="","",IF(入力!M59&gt;=0,IF(入力!M59&lt;=100,"○","最高値エラー"),"最低値エラー"))</f>
        <v/>
      </c>
      <c r="N59" s="325" t="str">
        <f>IF(入力!N59="","",IF(入力!N59&gt;=0,IF(入力!N59&lt;=100,"○","最高値エラー"),"最低値エラー"))</f>
        <v/>
      </c>
      <c r="O59" s="325" t="str">
        <f>IF(入力!O59="", IF(OR(入力!L59="",入力!M59="",入力!N59=""),"", IF(入力!L59&gt;(入力!L59-(入力!L59*(4.57/(1.0868-0.00133*(入力!M59+入力!N59))-4.142)*100)/100), IF((入力!L59-(入力!L59*(4.57/(1.0868-0.00133*(入力!M59+入力!N59))-4.142)*100)/100)&gt;=20,IF((入力!L59-(入力!L59*(4.57/(1.0868-0.00133*(入力!M59+入力!N59))-4.142)*100)/100)&lt;=200,"○","最高値エラー"),"最低値エラー"),"関係性エラー")), IF(入力!O59&gt;=20,IF(入力!O59&lt;=200,IF(入力!L59&gt;入力!O59,"○","関係性エラー"),"最高値エラー"),"最低値エラー"))</f>
        <v/>
      </c>
      <c r="P59" s="325" t="str">
        <f>IF(入力!P59="", IF(入力!K59="","", IF(入力!L59/POWER(入力!K59/100,2)&gt;=10,IF(入力!L59/POWER(入力!K59/100,2)&lt;=50,"○","最高値エラー"),"最低値エラー")), IF(入力!P59&gt;=10,IF(入力!P59&lt;=50,"○","最高値エラー"),"最低値エラー"))</f>
        <v/>
      </c>
      <c r="Q59" s="407" t="str">
        <f>IF(入力!Q59="","", IF(入力!R59="","", IF(入力!Q59&gt;=入力!R59, IF(入力!Q59&gt;=100,IF(入力!Q59&lt;=300,"○","最高値エラー"),"最低値エラー"),"関係性エラー")))</f>
        <v/>
      </c>
      <c r="R59" s="379" t="str">
        <f>IF(入力!R59="","", IF(入力!Q59="","", IF(入力!Q59&gt;=入力!R59, IF(入力!R59&gt;=100,IF(入力!R59&lt;=300,"○","最高値エラー"),"最低値エラー"),"関係性エラー")))</f>
        <v/>
      </c>
      <c r="S59" s="348" t="str">
        <f>IF(入力!S59="","", IF(AND(入力!U59="",入力!V59=""),"", IF(入力!S59&lt; MIN(入力!U59,入力!V59), IF(入力!S59&gt;=2,IF(入力!S59&lt;=10,"○","最低値エラー"),"最高値エラー"),"関係性エラー")))</f>
        <v/>
      </c>
      <c r="T59" s="343" t="str">
        <f>IF(入力!T59="","", IF(AND(入力!U59="",入力!V59=""),"", IF(入力!T59&lt; MIN(入力!U59,入力!V59), IF(入力!T59&gt;=2,IF(入力!T59&lt;=10,"○","最低値エラー"),"最高値エラー"),"関係性エラー")))</f>
        <v/>
      </c>
      <c r="U59" s="344" t="str">
        <f>IF(入力!U59="","", IF(AND(入力!S59="",入力!T59=""),"", IF(入力!U59&gt;MAX(入力!S59,入力!T59), IF(入力!U59&gt;=3,IF(入力!U59&lt;=10,"○","最低値エラー"),"最高値エラー"),"関係性エラー")))</f>
        <v/>
      </c>
      <c r="V59" s="413" t="str">
        <f>IF(入力!V59="","", IF(AND(入力!S59="",入力!T59=""),"", IF(入力!V59&gt;MAX(入力!S59,入力!T59), IF(入力!V59&gt;=3,IF(入力!V59&lt;=10,"○","最低値エラー"),"最高値エラー"),"関係性エラー")))</f>
        <v/>
      </c>
      <c r="W59" s="417" t="str">
        <f>IF(入力!W59="","",IF(入力!W59&gt;=100,IF(入力!W59&lt;=500,"○","最高値エラー"),"最低値エラー"))</f>
        <v/>
      </c>
      <c r="X59" s="418" t="str">
        <f>IF(入力!X59="","",IF(入力!X59&gt;=100,IF(入力!X59&lt;=500,"○","最高値エラー"),"最低値エラー"))</f>
        <v/>
      </c>
      <c r="Y59" s="361" t="str">
        <f>IF(入力!Y59="", IF(入力!W59="",IF(入力!X59="","", IF((入力!X59-入力!Q59)&gt;=10,IF((入力!X59-入力!Q59)&lt;=200,"○","最高値エラー"),"最低値エラー")),IF(入力!X59="", IF((入力!W59-入力!Q59)&gt;=10,IF((入力!W59-入力!Q59)&lt;=200,"○","最高値エラー"),"最低値エラー"),IF(入力!W59&gt;入力!X59, IF((入力!W59-入力!Q59)&gt;=10,IF((入力!W59-入力!Q59)&lt;=200,"○","最高値エラー"),"最低値エラー"), IF((入力!X59-入力!Q59)&gt;=10,IF((入力!X59-入力!Q59)&lt;=200,"○","最高値エラー"),"最低値エラー")))), IF(入力!Y59="","",IF(入力!Y59&gt;=10,IF(入力!Y59&lt;=200,"○","最高値エラー"),"最低値エラー")))</f>
        <v/>
      </c>
      <c r="Z59" s="361" t="str">
        <f>IF(入力!Z59="","", IF(AND(入力!AC59="",入力!AD59="",入力!AD59="",入力!AG59=""),"", IF(入力!Z59&gt; MAX(入力!AC59:'入力'!AD59,入力!AD59:'入力'!AG59), IF(入力!Z59&gt;=100,IF(入力!Z59&lt;=500,"○","最高値エラー"),"最低値エラー"),"関係性エラー")))</f>
        <v/>
      </c>
      <c r="AA59" s="361" t="str">
        <f>IF(入力!AA59="","", IF(AND(入力!AC59="",入力!AD59="",入力!AD59="",入力!AG59=""),"", IF(入力!AA59&gt; MAX(入力!AC59:'入力'!AD59,入力!AD59:'入力'!AG59), IF(入力!AA59&gt;=100,IF(入力!AA59&lt;=500,"○","最高値エラー"),"最低値エラー"),"関係性エラー")))</f>
        <v/>
      </c>
      <c r="AB59" s="361" t="str">
        <f>IF(入力!AB59="", IF(入力!Z59="",IF(入力!AA59="","", IF((入力!AA59-入力!Q59)&gt;=10,IF((入力!AA59-入力!Q59)&lt;=200,"○","最高値エラー"),"最低値エラー")),IF(入力!AA59="", IF((入力!Z59-入力!Q59)&gt;=10,IF((入力!Z59-入力!Q59)&lt;=200,"○","最高値エラー"),"最低値エラー"),IF(入力!Z59&gt;入力!AA59, IF((入力!Z59-入力!Q59)&gt;=10,IF((入力!Z59-入力!Q59)&lt;=200,"○","最高値エラー"),"最低値エラー"), IF((入力!AA59-入力!Q59)&gt;=10,IF((入力!AA59-入力!Q59)&lt;=200,"○","最高値エラー"),"最低値エラー")))), IF(入力!AB59="","",IF(入力!AB59&gt;=10,IF(入力!AB59&lt;=200,"○","最高値エラー"),"最低値エラー")))</f>
        <v/>
      </c>
      <c r="AC59" s="361" t="str">
        <f>IF(入力!AC59="","", IF(AND(入力!Z59="",入力!AA59=""),"", IF(入力!AC59&lt;MIN(入力!Z59:'入力'!AA59), IF(入力!AC59&gt;=100,IF(入力!AC59&lt;=500,"○","最高値エラー"),"最低値エラー"),"関係性エラー")))</f>
        <v/>
      </c>
      <c r="AD59" s="361" t="str">
        <f>IF(入力!AD59="","", IF(AND(入力!Z59="",入力!AA59=""),"", IF(入力!AD59&lt;MIN(入力!Z59:'入力'!AA59), IF(入力!AD59&gt;=100,IF(入力!AD59&lt;=500,"○","最高値エラー"),"最低値エラー"),"関係性エラー")))</f>
        <v/>
      </c>
      <c r="AE59" s="361" t="str">
        <f>IF(入力!AE59="", IF(入力!AC59="",IF(入力!AD59="","", IF((入力!AD59-入力!Q59)&gt;=10,IF((入力!AD59-入力!Q59)&lt;=200,"○","最高値エラー"),"最低値エラー")),IF(入力!AD59="", IF((入力!AC59-入力!Q59)&gt;=10,IF((入力!AC59-入力!Q59)&lt;=200,"○","最高値エラー"),"最低値エラー"),IF(入力!AC59&gt;入力!AD59, IF((入力!AC59-入力!Q59)&gt;=10,IF((入力!AC59-入力!Q59)&lt;=200,"○","最高値エラー"),"最低値エラー"), IF((入力!AD59-入力!Q59)&gt;=10,IF((入力!AD59-入力!Q59)&lt;=200,"○","最高値エラー"),"最低値エラー")))), IF(入力!AE59="","",IF(入力!AE59&gt;=10,IF(入力!AE59&lt;=200,"○","最高値エラー"),"最低値エラー")))</f>
        <v/>
      </c>
      <c r="AF59" s="361" t="str">
        <f>IF(入力!AF59="","", IF(AND(入力!Z59="",入力!AA59=""),"", IF(入力!AF59&lt;MIN(入力!Z59:'入力'!AA59), IF(入力!AF59&gt;=100,IF(入力!AF59&lt;=500,"○","最高値エラー"),"最低値エラー"),"関係性エラー")))</f>
        <v/>
      </c>
      <c r="AG59" s="361" t="str">
        <f>IF(入力!AG59="","", IF(AND(入力!Z59="",入力!AA59=""),"", IF(入力!AG59&lt;MIN(入力!Z59:'入力'!AA59), IF(入力!AG59&gt;=100,IF(入力!AG59&lt;=500,"○","最高値エラー"),"最低値エラー"),"関係性エラー")))</f>
        <v/>
      </c>
      <c r="AH59" s="361" t="str">
        <f>IF(入力!AH59="", IF(入力!AF59="",IF(入力!AG59="","", IF((入力!AG59-入力!Q59)&gt;=10,IF((入力!AG59-入力!Q59)&lt;=200,"○","最高値エラー"),"最低値エラー")),IF(入力!AG59="", IF((入力!AF59-入力!Q59)&gt;=10,IF((入力!AF59-入力!Q59)&lt;=200,"○","最高値エラー"),"最低値エラー"),IF(入力!AF59&gt;入力!AG59, IF((入力!AF59-入力!Q59)&gt;=10,IF((入力!AF59-入力!Q59)&lt;=200,"○","最高値エラー"),"最低値エラー"), IF((入力!AG59-入力!Q59)&gt;=10,IF((入力!AG59-入力!Q59)&lt;=200,"○","最高値エラー"),"最低値エラー")))), IF(入力!AH59="","",IF(入力!AH59&gt;=10,IF(入力!AH59&lt;=200,"○","最高値エラー"),"最低値エラー")))</f>
        <v/>
      </c>
      <c r="AI59" s="342" t="str">
        <f>IF(入力!AI59="","",IF(入力!AI59&gt;=3,IF(入力!AI59&lt;=20,"○","最高値エラー"),"最低値エラー"))</f>
        <v/>
      </c>
      <c r="AJ59" s="354" t="str">
        <f>IF(入力!AJ59="","",IF(入力!AJ59&gt;=3,IF(入力!AJ59&lt;=20,"○","最高値エラー"),"最低値エラー"))</f>
        <v/>
      </c>
      <c r="AK59" s="340" t="str">
        <f>IF(入力!AK59="","",IF(入力!AK59&gt;=3,IF(入力!AK59&lt;=50,"○","最高値エラー"),"最低値エラー"))</f>
        <v/>
      </c>
      <c r="AL59" s="345" t="str">
        <f>IF(入力!AL59="","",IF(入力!AL59&gt;=3,IF(入力!AL59&lt;=50,"○","最高値エラー"),"最低値エラー"))</f>
        <v/>
      </c>
      <c r="AM59" s="324" t="str">
        <f>IF(入力!AL59="","",IF(入力!AL59&gt;=3,IF(入力!AL59&lt;=50,"○","最高値エラー"),"最低値エラー"))</f>
        <v/>
      </c>
      <c r="AN59" s="379" t="str">
        <f>IF(入力!AN59="","",IF(入力!AN59&gt;=-50,IF(入力!AN59&lt;=100,"○","最高値エラー"),"最低値エラー"))</f>
        <v/>
      </c>
      <c r="AO59" s="324" t="str">
        <f>IF(入力!AO59="","",IF(入力!AO59&gt;=50,IF(入力!AO59&lt;=300,"○","最高値エラー"),"最低値エラー"))</f>
        <v/>
      </c>
      <c r="AP59" s="379" t="str">
        <f>IF(入力!AP59="","",IF(入力!AP59&gt;=-50,IF(入力!AP59&lt;=100,"○","最高値エラー"),"最低値エラー"))</f>
        <v/>
      </c>
      <c r="AQ59" s="324" t="str">
        <f>IF(入力!AQ59="","",IF(入力!AQ59&gt;=20,IF(入力!AQ59&lt;=200,"○","最高値エラー"),"最低値エラー"))</f>
        <v/>
      </c>
      <c r="AR59" s="379" t="str">
        <f>IF(入力!AR59="","",IF(入力!AR59&gt;=20,IF(入力!AR59&lt;=200,"○","最高値エラー"),"最低値エラー"))</f>
        <v/>
      </c>
      <c r="AS59" s="389" t="str">
        <f>IF(入力!AS59="","",IF(入力!AS59&gt;=0,IF(入力!AS59&lt;=4000,"○","最高値エラー"),"最低値エラー"))</f>
        <v/>
      </c>
      <c r="AT59" s="425" t="str">
        <f>IF(入力!AT59="","",IF(入力!AT59&gt;=0,IF(入力!AT59&lt;=100,"○","最高値エラー"),"最低値エラー"))</f>
        <v/>
      </c>
      <c r="AU59" s="324" t="str">
        <f>IF(入力!AU59="","",IF(入力!AU59&gt;=0,IF(入力!AU59&lt;=150,"○","最高値エラー"),"最低値エラー"))</f>
        <v/>
      </c>
      <c r="AV59" s="332" t="str">
        <f>IF(入力!AV59="","",IF(入力!AV59&gt;=0,IF(入力!AV59&lt;=150,"○","最高値エラー"),"最低値エラー"))</f>
        <v/>
      </c>
      <c r="AW59" s="324" t="str">
        <f>IF(入力!AW59="","",IF(入力!AW59&gt;=0,IF(入力!AW59&lt;=150,"○","最高値エラー"),"最低値エラー"))</f>
        <v/>
      </c>
      <c r="AX59" s="396" t="str">
        <f>IF(入力!AX59="","",IF(入力!AX59&gt;=0,IF(入力!AX59&lt;=150,"○","最高値エラー"),"最低値エラー"))</f>
        <v/>
      </c>
    </row>
    <row r="60" spans="1:50">
      <c r="A60" s="84">
        <f>IF(入力!A60="","",入力!A60)</f>
        <v>47</v>
      </c>
      <c r="B60" s="146" t="str">
        <f>IF(入力!B60="","",入力!B60)</f>
        <v/>
      </c>
      <c r="C60" s="146" t="str">
        <f>IF(入力!C60="","",入力!C60)</f>
        <v/>
      </c>
      <c r="D60" s="91" t="str">
        <f>IF(入力!D60="","",入力!D60)</f>
        <v/>
      </c>
      <c r="E60" s="507" t="str">
        <f>IF(入力!E60="", IF(D60="","",DATEDIF(D60,入力!$C$3,"Y")),入力!E60)</f>
        <v/>
      </c>
      <c r="F60" s="507" t="str">
        <f>IF(入力!F60="","",入力!F60)</f>
        <v/>
      </c>
      <c r="G60" s="146" t="str">
        <f>IF(入力!G60="","",入力!G60)</f>
        <v/>
      </c>
      <c r="H60" s="146" t="str">
        <f>IF(入力!H60="","",入力!H60)</f>
        <v/>
      </c>
      <c r="I60" s="507" t="str">
        <f>IF(入力!I60="","",入力!I60)</f>
        <v/>
      </c>
      <c r="J60" s="122" t="str">
        <f>IF(入力!J60="","",入力!J60)</f>
        <v/>
      </c>
      <c r="K60" s="406" t="str">
        <f>IF(入力!K60="","",IF(入力!K60&gt;=100,IF(入力!K60&lt;=250,"○","最高値エラー"),"最低値エラー"))</f>
        <v/>
      </c>
      <c r="L60" s="342" t="str">
        <f>IF(入力!L60="","",IF(入力!L60&gt;=20,IF(入力!L60&lt;=200,"○","最高値エラー"),"最低値エラー"))</f>
        <v/>
      </c>
      <c r="M60" s="325" t="str">
        <f>IF(入力!M60="","",IF(入力!M60&gt;=0,IF(入力!M60&lt;=100,"○","最高値エラー"),"最低値エラー"))</f>
        <v/>
      </c>
      <c r="N60" s="325" t="str">
        <f>IF(入力!N60="","",IF(入力!N60&gt;=0,IF(入力!N60&lt;=100,"○","最高値エラー"),"最低値エラー"))</f>
        <v/>
      </c>
      <c r="O60" s="325" t="str">
        <f>IF(入力!O60="", IF(OR(入力!L60="",入力!M60="",入力!N60=""),"", IF(入力!L60&gt;(入力!L60-(入力!L60*(4.57/(1.0868-0.00133*(入力!M60+入力!N60))-4.142)*100)/100), IF((入力!L60-(入力!L60*(4.57/(1.0868-0.00133*(入力!M60+入力!N60))-4.142)*100)/100)&gt;=20,IF((入力!L60-(入力!L60*(4.57/(1.0868-0.00133*(入力!M60+入力!N60))-4.142)*100)/100)&lt;=200,"○","最高値エラー"),"最低値エラー"),"関係性エラー")), IF(入力!O60&gt;=20,IF(入力!O60&lt;=200,IF(入力!L60&gt;入力!O60,"○","関係性エラー"),"最高値エラー"),"最低値エラー"))</f>
        <v/>
      </c>
      <c r="P60" s="325" t="str">
        <f>IF(入力!P60="", IF(入力!K60="","", IF(入力!L60/POWER(入力!K60/100,2)&gt;=10,IF(入力!L60/POWER(入力!K60/100,2)&lt;=50,"○","最高値エラー"),"最低値エラー")), IF(入力!P60&gt;=10,IF(入力!P60&lt;=50,"○","最高値エラー"),"最低値エラー"))</f>
        <v/>
      </c>
      <c r="Q60" s="407" t="str">
        <f>IF(入力!Q60="","", IF(入力!R60="","", IF(入力!Q60&gt;=入力!R60, IF(入力!Q60&gt;=100,IF(入力!Q60&lt;=300,"○","最高値エラー"),"最低値エラー"),"関係性エラー")))</f>
        <v/>
      </c>
      <c r="R60" s="379" t="str">
        <f>IF(入力!R60="","", IF(入力!Q60="","", IF(入力!Q60&gt;=入力!R60, IF(入力!R60&gt;=100,IF(入力!R60&lt;=300,"○","最高値エラー"),"最低値エラー"),"関係性エラー")))</f>
        <v/>
      </c>
      <c r="S60" s="348" t="str">
        <f>IF(入力!S60="","", IF(AND(入力!U60="",入力!V60=""),"", IF(入力!S60&lt; MIN(入力!U60,入力!V60), IF(入力!S60&gt;=2,IF(入力!S60&lt;=10,"○","最低値エラー"),"最高値エラー"),"関係性エラー")))</f>
        <v/>
      </c>
      <c r="T60" s="343" t="str">
        <f>IF(入力!T60="","", IF(AND(入力!U60="",入力!V60=""),"", IF(入力!T60&lt; MIN(入力!U60,入力!V60), IF(入力!T60&gt;=2,IF(入力!T60&lt;=10,"○","最低値エラー"),"最高値エラー"),"関係性エラー")))</f>
        <v/>
      </c>
      <c r="U60" s="344" t="str">
        <f>IF(入力!U60="","", IF(AND(入力!S60="",入力!T60=""),"", IF(入力!U60&gt;MAX(入力!S60,入力!T60), IF(入力!U60&gt;=3,IF(入力!U60&lt;=10,"○","最低値エラー"),"最高値エラー"),"関係性エラー")))</f>
        <v/>
      </c>
      <c r="V60" s="413" t="str">
        <f>IF(入力!V60="","", IF(AND(入力!S60="",入力!T60=""),"", IF(入力!V60&gt;MAX(入力!S60,入力!T60), IF(入力!V60&gt;=3,IF(入力!V60&lt;=10,"○","最低値エラー"),"最高値エラー"),"関係性エラー")))</f>
        <v/>
      </c>
      <c r="W60" s="417" t="str">
        <f>IF(入力!W60="","",IF(入力!W60&gt;=100,IF(入力!W60&lt;=500,"○","最高値エラー"),"最低値エラー"))</f>
        <v/>
      </c>
      <c r="X60" s="418" t="str">
        <f>IF(入力!X60="","",IF(入力!X60&gt;=100,IF(入力!X60&lt;=500,"○","最高値エラー"),"最低値エラー"))</f>
        <v/>
      </c>
      <c r="Y60" s="361" t="str">
        <f>IF(入力!Y60="", IF(入力!W60="",IF(入力!X60="","", IF((入力!X60-入力!Q60)&gt;=10,IF((入力!X60-入力!Q60)&lt;=200,"○","最高値エラー"),"最低値エラー")),IF(入力!X60="", IF((入力!W60-入力!Q60)&gt;=10,IF((入力!W60-入力!Q60)&lt;=200,"○","最高値エラー"),"最低値エラー"),IF(入力!W60&gt;入力!X60, IF((入力!W60-入力!Q60)&gt;=10,IF((入力!W60-入力!Q60)&lt;=200,"○","最高値エラー"),"最低値エラー"), IF((入力!X60-入力!Q60)&gt;=10,IF((入力!X60-入力!Q60)&lt;=200,"○","最高値エラー"),"最低値エラー")))), IF(入力!Y60="","",IF(入力!Y60&gt;=10,IF(入力!Y60&lt;=200,"○","最高値エラー"),"最低値エラー")))</f>
        <v/>
      </c>
      <c r="Z60" s="361" t="str">
        <f>IF(入力!Z60="","", IF(AND(入力!AC60="",入力!AD60="",入力!AD60="",入力!AG60=""),"", IF(入力!Z60&gt; MAX(入力!AC60:'入力'!AD60,入力!AD60:'入力'!AG60), IF(入力!Z60&gt;=100,IF(入力!Z60&lt;=500,"○","最高値エラー"),"最低値エラー"),"関係性エラー")))</f>
        <v/>
      </c>
      <c r="AA60" s="361" t="str">
        <f>IF(入力!AA60="","", IF(AND(入力!AC60="",入力!AD60="",入力!AD60="",入力!AG60=""),"", IF(入力!AA60&gt; MAX(入力!AC60:'入力'!AD60,入力!AD60:'入力'!AG60), IF(入力!AA60&gt;=100,IF(入力!AA60&lt;=500,"○","最高値エラー"),"最低値エラー"),"関係性エラー")))</f>
        <v/>
      </c>
      <c r="AB60" s="361" t="str">
        <f>IF(入力!AB60="", IF(入力!Z60="",IF(入力!AA60="","", IF((入力!AA60-入力!Q60)&gt;=10,IF((入力!AA60-入力!Q60)&lt;=200,"○","最高値エラー"),"最低値エラー")),IF(入力!AA60="", IF((入力!Z60-入力!Q60)&gt;=10,IF((入力!Z60-入力!Q60)&lt;=200,"○","最高値エラー"),"最低値エラー"),IF(入力!Z60&gt;入力!AA60, IF((入力!Z60-入力!Q60)&gt;=10,IF((入力!Z60-入力!Q60)&lt;=200,"○","最高値エラー"),"最低値エラー"), IF((入力!AA60-入力!Q60)&gt;=10,IF((入力!AA60-入力!Q60)&lt;=200,"○","最高値エラー"),"最低値エラー")))), IF(入力!AB60="","",IF(入力!AB60&gt;=10,IF(入力!AB60&lt;=200,"○","最高値エラー"),"最低値エラー")))</f>
        <v/>
      </c>
      <c r="AC60" s="361" t="str">
        <f>IF(入力!AC60="","", IF(AND(入力!Z60="",入力!AA60=""),"", IF(入力!AC60&lt;MIN(入力!Z60:'入力'!AA60), IF(入力!AC60&gt;=100,IF(入力!AC60&lt;=500,"○","最高値エラー"),"最低値エラー"),"関係性エラー")))</f>
        <v/>
      </c>
      <c r="AD60" s="361" t="str">
        <f>IF(入力!AD60="","", IF(AND(入力!Z60="",入力!AA60=""),"", IF(入力!AD60&lt;MIN(入力!Z60:'入力'!AA60), IF(入力!AD60&gt;=100,IF(入力!AD60&lt;=500,"○","最高値エラー"),"最低値エラー"),"関係性エラー")))</f>
        <v/>
      </c>
      <c r="AE60" s="361" t="str">
        <f>IF(入力!AE60="", IF(入力!AC60="",IF(入力!AD60="","", IF((入力!AD60-入力!Q60)&gt;=10,IF((入力!AD60-入力!Q60)&lt;=200,"○","最高値エラー"),"最低値エラー")),IF(入力!AD60="", IF((入力!AC60-入力!Q60)&gt;=10,IF((入力!AC60-入力!Q60)&lt;=200,"○","最高値エラー"),"最低値エラー"),IF(入力!AC60&gt;入力!AD60, IF((入力!AC60-入力!Q60)&gt;=10,IF((入力!AC60-入力!Q60)&lt;=200,"○","最高値エラー"),"最低値エラー"), IF((入力!AD60-入力!Q60)&gt;=10,IF((入力!AD60-入力!Q60)&lt;=200,"○","最高値エラー"),"最低値エラー")))), IF(入力!AE60="","",IF(入力!AE60&gt;=10,IF(入力!AE60&lt;=200,"○","最高値エラー"),"最低値エラー")))</f>
        <v/>
      </c>
      <c r="AF60" s="361" t="str">
        <f>IF(入力!AF60="","", IF(AND(入力!Z60="",入力!AA60=""),"", IF(入力!AF60&lt;MIN(入力!Z60:'入力'!AA60), IF(入力!AF60&gt;=100,IF(入力!AF60&lt;=500,"○","最高値エラー"),"最低値エラー"),"関係性エラー")))</f>
        <v/>
      </c>
      <c r="AG60" s="361" t="str">
        <f>IF(入力!AG60="","", IF(AND(入力!Z60="",入力!AA60=""),"", IF(入力!AG60&lt;MIN(入力!Z60:'入力'!AA60), IF(入力!AG60&gt;=100,IF(入力!AG60&lt;=500,"○","最高値エラー"),"最低値エラー"),"関係性エラー")))</f>
        <v/>
      </c>
      <c r="AH60" s="361" t="str">
        <f>IF(入力!AH60="", IF(入力!AF60="",IF(入力!AG60="","", IF((入力!AG60-入力!Q60)&gt;=10,IF((入力!AG60-入力!Q60)&lt;=200,"○","最高値エラー"),"最低値エラー")),IF(入力!AG60="", IF((入力!AF60-入力!Q60)&gt;=10,IF((入力!AF60-入力!Q60)&lt;=200,"○","最高値エラー"),"最低値エラー"),IF(入力!AF60&gt;入力!AG60, IF((入力!AF60-入力!Q60)&gt;=10,IF((入力!AF60-入力!Q60)&lt;=200,"○","最高値エラー"),"最低値エラー"), IF((入力!AG60-入力!Q60)&gt;=10,IF((入力!AG60-入力!Q60)&lt;=200,"○","最高値エラー"),"最低値エラー")))), IF(入力!AH60="","",IF(入力!AH60&gt;=10,IF(入力!AH60&lt;=200,"○","最高値エラー"),"最低値エラー")))</f>
        <v/>
      </c>
      <c r="AI60" s="342" t="str">
        <f>IF(入力!AI60="","",IF(入力!AI60&gt;=3,IF(入力!AI60&lt;=20,"○","最高値エラー"),"最低値エラー"))</f>
        <v/>
      </c>
      <c r="AJ60" s="354" t="str">
        <f>IF(入力!AJ60="","",IF(入力!AJ60&gt;=3,IF(入力!AJ60&lt;=20,"○","最高値エラー"),"最低値エラー"))</f>
        <v/>
      </c>
      <c r="AK60" s="340" t="str">
        <f>IF(入力!AK60="","",IF(入力!AK60&gt;=3,IF(入力!AK60&lt;=50,"○","最高値エラー"),"最低値エラー"))</f>
        <v/>
      </c>
      <c r="AL60" s="345" t="str">
        <f>IF(入力!AL60="","",IF(入力!AL60&gt;=3,IF(入力!AL60&lt;=50,"○","最高値エラー"),"最低値エラー"))</f>
        <v/>
      </c>
      <c r="AM60" s="324" t="str">
        <f>IF(入力!AL60="","",IF(入力!AL60&gt;=3,IF(入力!AL60&lt;=50,"○","最高値エラー"),"最低値エラー"))</f>
        <v/>
      </c>
      <c r="AN60" s="379" t="str">
        <f>IF(入力!AN60="","",IF(入力!AN60&gt;=-50,IF(入力!AN60&lt;=100,"○","最高値エラー"),"最低値エラー"))</f>
        <v/>
      </c>
      <c r="AO60" s="324" t="str">
        <f>IF(入力!AO60="","",IF(入力!AO60&gt;=50,IF(入力!AO60&lt;=300,"○","最高値エラー"),"最低値エラー"))</f>
        <v/>
      </c>
      <c r="AP60" s="379" t="str">
        <f>IF(入力!AP60="","",IF(入力!AP60&gt;=-50,IF(入力!AP60&lt;=100,"○","最高値エラー"),"最低値エラー"))</f>
        <v/>
      </c>
      <c r="AQ60" s="324" t="str">
        <f>IF(入力!AQ60="","",IF(入力!AQ60&gt;=20,IF(入力!AQ60&lt;=200,"○","最高値エラー"),"最低値エラー"))</f>
        <v/>
      </c>
      <c r="AR60" s="379" t="str">
        <f>IF(入力!AR60="","",IF(入力!AR60&gt;=20,IF(入力!AR60&lt;=200,"○","最高値エラー"),"最低値エラー"))</f>
        <v/>
      </c>
      <c r="AS60" s="389" t="str">
        <f>IF(入力!AS60="","",IF(入力!AS60&gt;=0,IF(入力!AS60&lt;=4000,"○","最高値エラー"),"最低値エラー"))</f>
        <v/>
      </c>
      <c r="AT60" s="425" t="str">
        <f>IF(入力!AT60="","",IF(入力!AT60&gt;=0,IF(入力!AT60&lt;=100,"○","最高値エラー"),"最低値エラー"))</f>
        <v/>
      </c>
      <c r="AU60" s="324" t="str">
        <f>IF(入力!AU60="","",IF(入力!AU60&gt;=0,IF(入力!AU60&lt;=150,"○","最高値エラー"),"最低値エラー"))</f>
        <v/>
      </c>
      <c r="AV60" s="332" t="str">
        <f>IF(入力!AV60="","",IF(入力!AV60&gt;=0,IF(入力!AV60&lt;=150,"○","最高値エラー"),"最低値エラー"))</f>
        <v/>
      </c>
      <c r="AW60" s="324" t="str">
        <f>IF(入力!AW60="","",IF(入力!AW60&gt;=0,IF(入力!AW60&lt;=150,"○","最高値エラー"),"最低値エラー"))</f>
        <v/>
      </c>
      <c r="AX60" s="396" t="str">
        <f>IF(入力!AX60="","",IF(入力!AX60&gt;=0,IF(入力!AX60&lt;=150,"○","最高値エラー"),"最低値エラー"))</f>
        <v/>
      </c>
    </row>
    <row r="61" spans="1:50">
      <c r="A61" s="84">
        <f>IF(入力!A61="","",入力!A61)</f>
        <v>48</v>
      </c>
      <c r="B61" s="146" t="str">
        <f>IF(入力!B61="","",入力!B61)</f>
        <v/>
      </c>
      <c r="C61" s="146" t="str">
        <f>IF(入力!C61="","",入力!C61)</f>
        <v/>
      </c>
      <c r="D61" s="91" t="str">
        <f>IF(入力!D61="","",入力!D61)</f>
        <v/>
      </c>
      <c r="E61" s="507" t="str">
        <f>IF(入力!E61="", IF(D61="","",DATEDIF(D61,入力!$C$3,"Y")),入力!E61)</f>
        <v/>
      </c>
      <c r="F61" s="507" t="str">
        <f>IF(入力!F61="","",入力!F61)</f>
        <v/>
      </c>
      <c r="G61" s="146" t="str">
        <f>IF(入力!G61="","",入力!G61)</f>
        <v/>
      </c>
      <c r="H61" s="146" t="str">
        <f>IF(入力!H61="","",入力!H61)</f>
        <v/>
      </c>
      <c r="I61" s="507" t="str">
        <f>IF(入力!I61="","",入力!I61)</f>
        <v/>
      </c>
      <c r="J61" s="122" t="str">
        <f>IF(入力!J61="","",入力!J61)</f>
        <v/>
      </c>
      <c r="K61" s="406" t="str">
        <f>IF(入力!K61="","",IF(入力!K61&gt;=100,IF(入力!K61&lt;=250,"○","最高値エラー"),"最低値エラー"))</f>
        <v/>
      </c>
      <c r="L61" s="342" t="str">
        <f>IF(入力!L61="","",IF(入力!L61&gt;=20,IF(入力!L61&lt;=200,"○","最高値エラー"),"最低値エラー"))</f>
        <v/>
      </c>
      <c r="M61" s="325" t="str">
        <f>IF(入力!M61="","",IF(入力!M61&gt;=0,IF(入力!M61&lt;=100,"○","最高値エラー"),"最低値エラー"))</f>
        <v/>
      </c>
      <c r="N61" s="325" t="str">
        <f>IF(入力!N61="","",IF(入力!N61&gt;=0,IF(入力!N61&lt;=100,"○","最高値エラー"),"最低値エラー"))</f>
        <v/>
      </c>
      <c r="O61" s="325" t="str">
        <f>IF(入力!O61="", IF(OR(入力!L61="",入力!M61="",入力!N61=""),"", IF(入力!L61&gt;(入力!L61-(入力!L61*(4.57/(1.0868-0.00133*(入力!M61+入力!N61))-4.142)*100)/100), IF((入力!L61-(入力!L61*(4.57/(1.0868-0.00133*(入力!M61+入力!N61))-4.142)*100)/100)&gt;=20,IF((入力!L61-(入力!L61*(4.57/(1.0868-0.00133*(入力!M61+入力!N61))-4.142)*100)/100)&lt;=200,"○","最高値エラー"),"最低値エラー"),"関係性エラー")), IF(入力!O61&gt;=20,IF(入力!O61&lt;=200,IF(入力!L61&gt;入力!O61,"○","関係性エラー"),"最高値エラー"),"最低値エラー"))</f>
        <v/>
      </c>
      <c r="P61" s="325" t="str">
        <f>IF(入力!P61="", IF(入力!K61="","", IF(入力!L61/POWER(入力!K61/100,2)&gt;=10,IF(入力!L61/POWER(入力!K61/100,2)&lt;=50,"○","最高値エラー"),"最低値エラー")), IF(入力!P61&gt;=10,IF(入力!P61&lt;=50,"○","最高値エラー"),"最低値エラー"))</f>
        <v/>
      </c>
      <c r="Q61" s="407" t="str">
        <f>IF(入力!Q61="","", IF(入力!R61="","", IF(入力!Q61&gt;=入力!R61, IF(入力!Q61&gt;=100,IF(入力!Q61&lt;=300,"○","最高値エラー"),"最低値エラー"),"関係性エラー")))</f>
        <v/>
      </c>
      <c r="R61" s="379" t="str">
        <f>IF(入力!R61="","", IF(入力!Q61="","", IF(入力!Q61&gt;=入力!R61, IF(入力!R61&gt;=100,IF(入力!R61&lt;=300,"○","最高値エラー"),"最低値エラー"),"関係性エラー")))</f>
        <v/>
      </c>
      <c r="S61" s="348" t="str">
        <f>IF(入力!S61="","", IF(AND(入力!U61="",入力!V61=""),"", IF(入力!S61&lt; MIN(入力!U61,入力!V61), IF(入力!S61&gt;=2,IF(入力!S61&lt;=10,"○","最低値エラー"),"最高値エラー"),"関係性エラー")))</f>
        <v/>
      </c>
      <c r="T61" s="343" t="str">
        <f>IF(入力!T61="","", IF(AND(入力!U61="",入力!V61=""),"", IF(入力!T61&lt; MIN(入力!U61,入力!V61), IF(入力!T61&gt;=2,IF(入力!T61&lt;=10,"○","最低値エラー"),"最高値エラー"),"関係性エラー")))</f>
        <v/>
      </c>
      <c r="U61" s="344" t="str">
        <f>IF(入力!U61="","", IF(AND(入力!S61="",入力!T61=""),"", IF(入力!U61&gt;MAX(入力!S61,入力!T61), IF(入力!U61&gt;=3,IF(入力!U61&lt;=10,"○","最低値エラー"),"最高値エラー"),"関係性エラー")))</f>
        <v/>
      </c>
      <c r="V61" s="413" t="str">
        <f>IF(入力!V61="","", IF(AND(入力!S61="",入力!T61=""),"", IF(入力!V61&gt;MAX(入力!S61,入力!T61), IF(入力!V61&gt;=3,IF(入力!V61&lt;=10,"○","最低値エラー"),"最高値エラー"),"関係性エラー")))</f>
        <v/>
      </c>
      <c r="W61" s="417" t="str">
        <f>IF(入力!W61="","",IF(入力!W61&gt;=100,IF(入力!W61&lt;=500,"○","最高値エラー"),"最低値エラー"))</f>
        <v/>
      </c>
      <c r="X61" s="418" t="str">
        <f>IF(入力!X61="","",IF(入力!X61&gt;=100,IF(入力!X61&lt;=500,"○","最高値エラー"),"最低値エラー"))</f>
        <v/>
      </c>
      <c r="Y61" s="361" t="str">
        <f>IF(入力!Y61="", IF(入力!W61="",IF(入力!X61="","", IF((入力!X61-入力!Q61)&gt;=10,IF((入力!X61-入力!Q61)&lt;=200,"○","最高値エラー"),"最低値エラー")),IF(入力!X61="", IF((入力!W61-入力!Q61)&gt;=10,IF((入力!W61-入力!Q61)&lt;=200,"○","最高値エラー"),"最低値エラー"),IF(入力!W61&gt;入力!X61, IF((入力!W61-入力!Q61)&gt;=10,IF((入力!W61-入力!Q61)&lt;=200,"○","最高値エラー"),"最低値エラー"), IF((入力!X61-入力!Q61)&gt;=10,IF((入力!X61-入力!Q61)&lt;=200,"○","最高値エラー"),"最低値エラー")))), IF(入力!Y61="","",IF(入力!Y61&gt;=10,IF(入力!Y61&lt;=200,"○","最高値エラー"),"最低値エラー")))</f>
        <v/>
      </c>
      <c r="Z61" s="361" t="str">
        <f>IF(入力!Z61="","", IF(AND(入力!AC61="",入力!AD61="",入力!AD61="",入力!AG61=""),"", IF(入力!Z61&gt; MAX(入力!AC61:'入力'!AD61,入力!AD61:'入力'!AG61), IF(入力!Z61&gt;=100,IF(入力!Z61&lt;=500,"○","最高値エラー"),"最低値エラー"),"関係性エラー")))</f>
        <v/>
      </c>
      <c r="AA61" s="361" t="str">
        <f>IF(入力!AA61="","", IF(AND(入力!AC61="",入力!AD61="",入力!AD61="",入力!AG61=""),"", IF(入力!AA61&gt; MAX(入力!AC61:'入力'!AD61,入力!AD61:'入力'!AG61), IF(入力!AA61&gt;=100,IF(入力!AA61&lt;=500,"○","最高値エラー"),"最低値エラー"),"関係性エラー")))</f>
        <v/>
      </c>
      <c r="AB61" s="361" t="str">
        <f>IF(入力!AB61="", IF(入力!Z61="",IF(入力!AA61="","", IF((入力!AA61-入力!Q61)&gt;=10,IF((入力!AA61-入力!Q61)&lt;=200,"○","最高値エラー"),"最低値エラー")),IF(入力!AA61="", IF((入力!Z61-入力!Q61)&gt;=10,IF((入力!Z61-入力!Q61)&lt;=200,"○","最高値エラー"),"最低値エラー"),IF(入力!Z61&gt;入力!AA61, IF((入力!Z61-入力!Q61)&gt;=10,IF((入力!Z61-入力!Q61)&lt;=200,"○","最高値エラー"),"最低値エラー"), IF((入力!AA61-入力!Q61)&gt;=10,IF((入力!AA61-入力!Q61)&lt;=200,"○","最高値エラー"),"最低値エラー")))), IF(入力!AB61="","",IF(入力!AB61&gt;=10,IF(入力!AB61&lt;=200,"○","最高値エラー"),"最低値エラー")))</f>
        <v/>
      </c>
      <c r="AC61" s="361" t="str">
        <f>IF(入力!AC61="","", IF(AND(入力!Z61="",入力!AA61=""),"", IF(入力!AC61&lt;MIN(入力!Z61:'入力'!AA61), IF(入力!AC61&gt;=100,IF(入力!AC61&lt;=500,"○","最高値エラー"),"最低値エラー"),"関係性エラー")))</f>
        <v/>
      </c>
      <c r="AD61" s="361" t="str">
        <f>IF(入力!AD61="","", IF(AND(入力!Z61="",入力!AA61=""),"", IF(入力!AD61&lt;MIN(入力!Z61:'入力'!AA61), IF(入力!AD61&gt;=100,IF(入力!AD61&lt;=500,"○","最高値エラー"),"最低値エラー"),"関係性エラー")))</f>
        <v/>
      </c>
      <c r="AE61" s="361" t="str">
        <f>IF(入力!AE61="", IF(入力!AC61="",IF(入力!AD61="","", IF((入力!AD61-入力!Q61)&gt;=10,IF((入力!AD61-入力!Q61)&lt;=200,"○","最高値エラー"),"最低値エラー")),IF(入力!AD61="", IF((入力!AC61-入力!Q61)&gt;=10,IF((入力!AC61-入力!Q61)&lt;=200,"○","最高値エラー"),"最低値エラー"),IF(入力!AC61&gt;入力!AD61, IF((入力!AC61-入力!Q61)&gt;=10,IF((入力!AC61-入力!Q61)&lt;=200,"○","最高値エラー"),"最低値エラー"), IF((入力!AD61-入力!Q61)&gt;=10,IF((入力!AD61-入力!Q61)&lt;=200,"○","最高値エラー"),"最低値エラー")))), IF(入力!AE61="","",IF(入力!AE61&gt;=10,IF(入力!AE61&lt;=200,"○","最高値エラー"),"最低値エラー")))</f>
        <v/>
      </c>
      <c r="AF61" s="361" t="str">
        <f>IF(入力!AF61="","", IF(AND(入力!Z61="",入力!AA61=""),"", IF(入力!AF61&lt;MIN(入力!Z61:'入力'!AA61), IF(入力!AF61&gt;=100,IF(入力!AF61&lt;=500,"○","最高値エラー"),"最低値エラー"),"関係性エラー")))</f>
        <v/>
      </c>
      <c r="AG61" s="361" t="str">
        <f>IF(入力!AG61="","", IF(AND(入力!Z61="",入力!AA61=""),"", IF(入力!AG61&lt;MIN(入力!Z61:'入力'!AA61), IF(入力!AG61&gt;=100,IF(入力!AG61&lt;=500,"○","最高値エラー"),"最低値エラー"),"関係性エラー")))</f>
        <v/>
      </c>
      <c r="AH61" s="361" t="str">
        <f>IF(入力!AH61="", IF(入力!AF61="",IF(入力!AG61="","", IF((入力!AG61-入力!Q61)&gt;=10,IF((入力!AG61-入力!Q61)&lt;=200,"○","最高値エラー"),"最低値エラー")),IF(入力!AG61="", IF((入力!AF61-入力!Q61)&gt;=10,IF((入力!AF61-入力!Q61)&lt;=200,"○","最高値エラー"),"最低値エラー"),IF(入力!AF61&gt;入力!AG61, IF((入力!AF61-入力!Q61)&gt;=10,IF((入力!AF61-入力!Q61)&lt;=200,"○","最高値エラー"),"最低値エラー"), IF((入力!AG61-入力!Q61)&gt;=10,IF((入力!AG61-入力!Q61)&lt;=200,"○","最高値エラー"),"最低値エラー")))), IF(入力!AH61="","",IF(入力!AH61&gt;=10,IF(入力!AH61&lt;=200,"○","最高値エラー"),"最低値エラー")))</f>
        <v/>
      </c>
      <c r="AI61" s="342" t="str">
        <f>IF(入力!AI61="","",IF(入力!AI61&gt;=3,IF(入力!AI61&lt;=20,"○","最高値エラー"),"最低値エラー"))</f>
        <v/>
      </c>
      <c r="AJ61" s="354" t="str">
        <f>IF(入力!AJ61="","",IF(入力!AJ61&gt;=3,IF(入力!AJ61&lt;=20,"○","最高値エラー"),"最低値エラー"))</f>
        <v/>
      </c>
      <c r="AK61" s="340" t="str">
        <f>IF(入力!AK61="","",IF(入力!AK61&gt;=3,IF(入力!AK61&lt;=50,"○","最高値エラー"),"最低値エラー"))</f>
        <v/>
      </c>
      <c r="AL61" s="345" t="str">
        <f>IF(入力!AL61="","",IF(入力!AL61&gt;=3,IF(入力!AL61&lt;=50,"○","最高値エラー"),"最低値エラー"))</f>
        <v/>
      </c>
      <c r="AM61" s="324" t="str">
        <f>IF(入力!AL61="","",IF(入力!AL61&gt;=3,IF(入力!AL61&lt;=50,"○","最高値エラー"),"最低値エラー"))</f>
        <v/>
      </c>
      <c r="AN61" s="379" t="str">
        <f>IF(入力!AN61="","",IF(入力!AN61&gt;=-50,IF(入力!AN61&lt;=100,"○","最高値エラー"),"最低値エラー"))</f>
        <v/>
      </c>
      <c r="AO61" s="324" t="str">
        <f>IF(入力!AO61="","",IF(入力!AO61&gt;=50,IF(入力!AO61&lt;=300,"○","最高値エラー"),"最低値エラー"))</f>
        <v/>
      </c>
      <c r="AP61" s="379" t="str">
        <f>IF(入力!AP61="","",IF(入力!AP61&gt;=-50,IF(入力!AP61&lt;=100,"○","最高値エラー"),"最低値エラー"))</f>
        <v/>
      </c>
      <c r="AQ61" s="324" t="str">
        <f>IF(入力!AQ61="","",IF(入力!AQ61&gt;=20,IF(入力!AQ61&lt;=200,"○","最高値エラー"),"最低値エラー"))</f>
        <v/>
      </c>
      <c r="AR61" s="379" t="str">
        <f>IF(入力!AR61="","",IF(入力!AR61&gt;=20,IF(入力!AR61&lt;=200,"○","最高値エラー"),"最低値エラー"))</f>
        <v/>
      </c>
      <c r="AS61" s="389" t="str">
        <f>IF(入力!AS61="","",IF(入力!AS61&gt;=0,IF(入力!AS61&lt;=4000,"○","最高値エラー"),"最低値エラー"))</f>
        <v/>
      </c>
      <c r="AT61" s="425" t="str">
        <f>IF(入力!AT61="","",IF(入力!AT61&gt;=0,IF(入力!AT61&lt;=100,"○","最高値エラー"),"最低値エラー"))</f>
        <v/>
      </c>
      <c r="AU61" s="324" t="str">
        <f>IF(入力!AU61="","",IF(入力!AU61&gt;=0,IF(入力!AU61&lt;=150,"○","最高値エラー"),"最低値エラー"))</f>
        <v/>
      </c>
      <c r="AV61" s="332" t="str">
        <f>IF(入力!AV61="","",IF(入力!AV61&gt;=0,IF(入力!AV61&lt;=150,"○","最高値エラー"),"最低値エラー"))</f>
        <v/>
      </c>
      <c r="AW61" s="324" t="str">
        <f>IF(入力!AW61="","",IF(入力!AW61&gt;=0,IF(入力!AW61&lt;=150,"○","最高値エラー"),"最低値エラー"))</f>
        <v/>
      </c>
      <c r="AX61" s="396" t="str">
        <f>IF(入力!AX61="","",IF(入力!AX61&gt;=0,IF(入力!AX61&lt;=150,"○","最高値エラー"),"最低値エラー"))</f>
        <v/>
      </c>
    </row>
    <row r="62" spans="1:50">
      <c r="A62" s="84">
        <f>IF(入力!A62="","",入力!A62)</f>
        <v>49</v>
      </c>
      <c r="B62" s="146" t="str">
        <f>IF(入力!B62="","",入力!B62)</f>
        <v/>
      </c>
      <c r="C62" s="146" t="str">
        <f>IF(入力!C62="","",入力!C62)</f>
        <v/>
      </c>
      <c r="D62" s="91" t="str">
        <f>IF(入力!D62="","",入力!D62)</f>
        <v/>
      </c>
      <c r="E62" s="507" t="str">
        <f>IF(入力!E62="", IF(D62="","",DATEDIF(D62,入力!$C$3,"Y")),入力!E62)</f>
        <v/>
      </c>
      <c r="F62" s="507" t="str">
        <f>IF(入力!F62="","",入力!F62)</f>
        <v/>
      </c>
      <c r="G62" s="146" t="str">
        <f>IF(入力!G62="","",入力!G62)</f>
        <v/>
      </c>
      <c r="H62" s="146" t="str">
        <f>IF(入力!H62="","",入力!H62)</f>
        <v/>
      </c>
      <c r="I62" s="507" t="str">
        <f>IF(入力!I62="","",入力!I62)</f>
        <v/>
      </c>
      <c r="J62" s="122" t="str">
        <f>IF(入力!J62="","",入力!J62)</f>
        <v/>
      </c>
      <c r="K62" s="406" t="str">
        <f>IF(入力!K62="","",IF(入力!K62&gt;=100,IF(入力!K62&lt;=250,"○","最高値エラー"),"最低値エラー"))</f>
        <v/>
      </c>
      <c r="L62" s="342" t="str">
        <f>IF(入力!L62="","",IF(入力!L62&gt;=20,IF(入力!L62&lt;=200,"○","最高値エラー"),"最低値エラー"))</f>
        <v/>
      </c>
      <c r="M62" s="325" t="str">
        <f>IF(入力!M62="","",IF(入力!M62&gt;=0,IF(入力!M62&lt;=100,"○","最高値エラー"),"最低値エラー"))</f>
        <v/>
      </c>
      <c r="N62" s="325" t="str">
        <f>IF(入力!N62="","",IF(入力!N62&gt;=0,IF(入力!N62&lt;=100,"○","最高値エラー"),"最低値エラー"))</f>
        <v/>
      </c>
      <c r="O62" s="325" t="str">
        <f>IF(入力!O62="", IF(OR(入力!L62="",入力!M62="",入力!N62=""),"", IF(入力!L62&gt;(入力!L62-(入力!L62*(4.57/(1.0868-0.00133*(入力!M62+入力!N62))-4.142)*100)/100), IF((入力!L62-(入力!L62*(4.57/(1.0868-0.00133*(入力!M62+入力!N62))-4.142)*100)/100)&gt;=20,IF((入力!L62-(入力!L62*(4.57/(1.0868-0.00133*(入力!M62+入力!N62))-4.142)*100)/100)&lt;=200,"○","最高値エラー"),"最低値エラー"),"関係性エラー")), IF(入力!O62&gt;=20,IF(入力!O62&lt;=200,IF(入力!L62&gt;入力!O62,"○","関係性エラー"),"最高値エラー"),"最低値エラー"))</f>
        <v/>
      </c>
      <c r="P62" s="325" t="str">
        <f>IF(入力!P62="", IF(入力!K62="","", IF(入力!L62/POWER(入力!K62/100,2)&gt;=10,IF(入力!L62/POWER(入力!K62/100,2)&lt;=50,"○","最高値エラー"),"最低値エラー")), IF(入力!P62&gt;=10,IF(入力!P62&lt;=50,"○","最高値エラー"),"最低値エラー"))</f>
        <v/>
      </c>
      <c r="Q62" s="407" t="str">
        <f>IF(入力!Q62="","", IF(入力!R62="","", IF(入力!Q62&gt;=入力!R62, IF(入力!Q62&gt;=100,IF(入力!Q62&lt;=300,"○","最高値エラー"),"最低値エラー"),"関係性エラー")))</f>
        <v/>
      </c>
      <c r="R62" s="379" t="str">
        <f>IF(入力!R62="","", IF(入力!Q62="","", IF(入力!Q62&gt;=入力!R62, IF(入力!R62&gt;=100,IF(入力!R62&lt;=300,"○","最高値エラー"),"最低値エラー"),"関係性エラー")))</f>
        <v/>
      </c>
      <c r="S62" s="348" t="str">
        <f>IF(入力!S62="","", IF(AND(入力!U62="",入力!V62=""),"", IF(入力!S62&lt; MIN(入力!U62,入力!V62), IF(入力!S62&gt;=2,IF(入力!S62&lt;=10,"○","最低値エラー"),"最高値エラー"),"関係性エラー")))</f>
        <v/>
      </c>
      <c r="T62" s="343" t="str">
        <f>IF(入力!T62="","", IF(AND(入力!U62="",入力!V62=""),"", IF(入力!T62&lt; MIN(入力!U62,入力!V62), IF(入力!T62&gt;=2,IF(入力!T62&lt;=10,"○","最低値エラー"),"最高値エラー"),"関係性エラー")))</f>
        <v/>
      </c>
      <c r="U62" s="344" t="str">
        <f>IF(入力!U62="","", IF(AND(入力!S62="",入力!T62=""),"", IF(入力!U62&gt;MAX(入力!S62,入力!T62), IF(入力!U62&gt;=3,IF(入力!U62&lt;=10,"○","最低値エラー"),"最高値エラー"),"関係性エラー")))</f>
        <v/>
      </c>
      <c r="V62" s="413" t="str">
        <f>IF(入力!V62="","", IF(AND(入力!S62="",入力!T62=""),"", IF(入力!V62&gt;MAX(入力!S62,入力!T62), IF(入力!V62&gt;=3,IF(入力!V62&lt;=10,"○","最低値エラー"),"最高値エラー"),"関係性エラー")))</f>
        <v/>
      </c>
      <c r="W62" s="417" t="str">
        <f>IF(入力!W62="","",IF(入力!W62&gt;=100,IF(入力!W62&lt;=500,"○","最高値エラー"),"最低値エラー"))</f>
        <v/>
      </c>
      <c r="X62" s="418" t="str">
        <f>IF(入力!X62="","",IF(入力!X62&gt;=100,IF(入力!X62&lt;=500,"○","最高値エラー"),"最低値エラー"))</f>
        <v/>
      </c>
      <c r="Y62" s="361" t="str">
        <f>IF(入力!Y62="", IF(入力!W62="",IF(入力!X62="","", IF((入力!X62-入力!Q62)&gt;=10,IF((入力!X62-入力!Q62)&lt;=200,"○","最高値エラー"),"最低値エラー")),IF(入力!X62="", IF((入力!W62-入力!Q62)&gt;=10,IF((入力!W62-入力!Q62)&lt;=200,"○","最高値エラー"),"最低値エラー"),IF(入力!W62&gt;入力!X62, IF((入力!W62-入力!Q62)&gt;=10,IF((入力!W62-入力!Q62)&lt;=200,"○","最高値エラー"),"最低値エラー"), IF((入力!X62-入力!Q62)&gt;=10,IF((入力!X62-入力!Q62)&lt;=200,"○","最高値エラー"),"最低値エラー")))), IF(入力!Y62="","",IF(入力!Y62&gt;=10,IF(入力!Y62&lt;=200,"○","最高値エラー"),"最低値エラー")))</f>
        <v/>
      </c>
      <c r="Z62" s="361" t="str">
        <f>IF(入力!Z62="","", IF(AND(入力!AC62="",入力!AD62="",入力!AD62="",入力!AG62=""),"", IF(入力!Z62&gt; MAX(入力!AC62:'入力'!AD62,入力!AD62:'入力'!AG62), IF(入力!Z62&gt;=100,IF(入力!Z62&lt;=500,"○","最高値エラー"),"最低値エラー"),"関係性エラー")))</f>
        <v/>
      </c>
      <c r="AA62" s="361" t="str">
        <f>IF(入力!AA62="","", IF(AND(入力!AC62="",入力!AD62="",入力!AD62="",入力!AG62=""),"", IF(入力!AA62&gt; MAX(入力!AC62:'入力'!AD62,入力!AD62:'入力'!AG62), IF(入力!AA62&gt;=100,IF(入力!AA62&lt;=500,"○","最高値エラー"),"最低値エラー"),"関係性エラー")))</f>
        <v/>
      </c>
      <c r="AB62" s="361" t="str">
        <f>IF(入力!AB62="", IF(入力!Z62="",IF(入力!AA62="","", IF((入力!AA62-入力!Q62)&gt;=10,IF((入力!AA62-入力!Q62)&lt;=200,"○","最高値エラー"),"最低値エラー")),IF(入力!AA62="", IF((入力!Z62-入力!Q62)&gt;=10,IF((入力!Z62-入力!Q62)&lt;=200,"○","最高値エラー"),"最低値エラー"),IF(入力!Z62&gt;入力!AA62, IF((入力!Z62-入力!Q62)&gt;=10,IF((入力!Z62-入力!Q62)&lt;=200,"○","最高値エラー"),"最低値エラー"), IF((入力!AA62-入力!Q62)&gt;=10,IF((入力!AA62-入力!Q62)&lt;=200,"○","最高値エラー"),"最低値エラー")))), IF(入力!AB62="","",IF(入力!AB62&gt;=10,IF(入力!AB62&lt;=200,"○","最高値エラー"),"最低値エラー")))</f>
        <v/>
      </c>
      <c r="AC62" s="361" t="str">
        <f>IF(入力!AC62="","", IF(AND(入力!Z62="",入力!AA62=""),"", IF(入力!AC62&lt;MIN(入力!Z62:'入力'!AA62), IF(入力!AC62&gt;=100,IF(入力!AC62&lt;=500,"○","最高値エラー"),"最低値エラー"),"関係性エラー")))</f>
        <v/>
      </c>
      <c r="AD62" s="361" t="str">
        <f>IF(入力!AD62="","", IF(AND(入力!Z62="",入力!AA62=""),"", IF(入力!AD62&lt;MIN(入力!Z62:'入力'!AA62), IF(入力!AD62&gt;=100,IF(入力!AD62&lt;=500,"○","最高値エラー"),"最低値エラー"),"関係性エラー")))</f>
        <v/>
      </c>
      <c r="AE62" s="361" t="str">
        <f>IF(入力!AE62="", IF(入力!AC62="",IF(入力!AD62="","", IF((入力!AD62-入力!Q62)&gt;=10,IF((入力!AD62-入力!Q62)&lt;=200,"○","最高値エラー"),"最低値エラー")),IF(入力!AD62="", IF((入力!AC62-入力!Q62)&gt;=10,IF((入力!AC62-入力!Q62)&lt;=200,"○","最高値エラー"),"最低値エラー"),IF(入力!AC62&gt;入力!AD62, IF((入力!AC62-入力!Q62)&gt;=10,IF((入力!AC62-入力!Q62)&lt;=200,"○","最高値エラー"),"最低値エラー"), IF((入力!AD62-入力!Q62)&gt;=10,IF((入力!AD62-入力!Q62)&lt;=200,"○","最高値エラー"),"最低値エラー")))), IF(入力!AE62="","",IF(入力!AE62&gt;=10,IF(入力!AE62&lt;=200,"○","最高値エラー"),"最低値エラー")))</f>
        <v/>
      </c>
      <c r="AF62" s="361" t="str">
        <f>IF(入力!AF62="","", IF(AND(入力!Z62="",入力!AA62=""),"", IF(入力!AF62&lt;MIN(入力!Z62:'入力'!AA62), IF(入力!AF62&gt;=100,IF(入力!AF62&lt;=500,"○","最高値エラー"),"最低値エラー"),"関係性エラー")))</f>
        <v/>
      </c>
      <c r="AG62" s="361" t="str">
        <f>IF(入力!AG62="","", IF(AND(入力!Z62="",入力!AA62=""),"", IF(入力!AG62&lt;MIN(入力!Z62:'入力'!AA62), IF(入力!AG62&gt;=100,IF(入力!AG62&lt;=500,"○","最高値エラー"),"最低値エラー"),"関係性エラー")))</f>
        <v/>
      </c>
      <c r="AH62" s="361" t="str">
        <f>IF(入力!AH62="", IF(入力!AF62="",IF(入力!AG62="","", IF((入力!AG62-入力!Q62)&gt;=10,IF((入力!AG62-入力!Q62)&lt;=200,"○","最高値エラー"),"最低値エラー")),IF(入力!AG62="", IF((入力!AF62-入力!Q62)&gt;=10,IF((入力!AF62-入力!Q62)&lt;=200,"○","最高値エラー"),"最低値エラー"),IF(入力!AF62&gt;入力!AG62, IF((入力!AF62-入力!Q62)&gt;=10,IF((入力!AF62-入力!Q62)&lt;=200,"○","最高値エラー"),"最低値エラー"), IF((入力!AG62-入力!Q62)&gt;=10,IF((入力!AG62-入力!Q62)&lt;=200,"○","最高値エラー"),"最低値エラー")))), IF(入力!AH62="","",IF(入力!AH62&gt;=10,IF(入力!AH62&lt;=200,"○","最高値エラー"),"最低値エラー")))</f>
        <v/>
      </c>
      <c r="AI62" s="342" t="str">
        <f>IF(入力!AI62="","",IF(入力!AI62&gt;=3,IF(入力!AI62&lt;=20,"○","最高値エラー"),"最低値エラー"))</f>
        <v/>
      </c>
      <c r="AJ62" s="354" t="str">
        <f>IF(入力!AJ62="","",IF(入力!AJ62&gt;=3,IF(入力!AJ62&lt;=20,"○","最高値エラー"),"最低値エラー"))</f>
        <v/>
      </c>
      <c r="AK62" s="340" t="str">
        <f>IF(入力!AK62="","",IF(入力!AK62&gt;=3,IF(入力!AK62&lt;=50,"○","最高値エラー"),"最低値エラー"))</f>
        <v/>
      </c>
      <c r="AL62" s="345" t="str">
        <f>IF(入力!AL62="","",IF(入力!AL62&gt;=3,IF(入力!AL62&lt;=50,"○","最高値エラー"),"最低値エラー"))</f>
        <v/>
      </c>
      <c r="AM62" s="324" t="str">
        <f>IF(入力!AL62="","",IF(入力!AL62&gt;=3,IF(入力!AL62&lt;=50,"○","最高値エラー"),"最低値エラー"))</f>
        <v/>
      </c>
      <c r="AN62" s="379" t="str">
        <f>IF(入力!AN62="","",IF(入力!AN62&gt;=-50,IF(入力!AN62&lt;=100,"○","最高値エラー"),"最低値エラー"))</f>
        <v/>
      </c>
      <c r="AO62" s="324" t="str">
        <f>IF(入力!AO62="","",IF(入力!AO62&gt;=50,IF(入力!AO62&lt;=300,"○","最高値エラー"),"最低値エラー"))</f>
        <v/>
      </c>
      <c r="AP62" s="379" t="str">
        <f>IF(入力!AP62="","",IF(入力!AP62&gt;=-50,IF(入力!AP62&lt;=100,"○","最高値エラー"),"最低値エラー"))</f>
        <v/>
      </c>
      <c r="AQ62" s="324" t="str">
        <f>IF(入力!AQ62="","",IF(入力!AQ62&gt;=20,IF(入力!AQ62&lt;=200,"○","最高値エラー"),"最低値エラー"))</f>
        <v/>
      </c>
      <c r="AR62" s="379" t="str">
        <f>IF(入力!AR62="","",IF(入力!AR62&gt;=20,IF(入力!AR62&lt;=200,"○","最高値エラー"),"最低値エラー"))</f>
        <v/>
      </c>
      <c r="AS62" s="389" t="str">
        <f>IF(入力!AS62="","",IF(入力!AS62&gt;=0,IF(入力!AS62&lt;=4000,"○","最高値エラー"),"最低値エラー"))</f>
        <v/>
      </c>
      <c r="AT62" s="425" t="str">
        <f>IF(入力!AT62="","",IF(入力!AT62&gt;=0,IF(入力!AT62&lt;=100,"○","最高値エラー"),"最低値エラー"))</f>
        <v/>
      </c>
      <c r="AU62" s="324" t="str">
        <f>IF(入力!AU62="","",IF(入力!AU62&gt;=0,IF(入力!AU62&lt;=150,"○","最高値エラー"),"最低値エラー"))</f>
        <v/>
      </c>
      <c r="AV62" s="332" t="str">
        <f>IF(入力!AV62="","",IF(入力!AV62&gt;=0,IF(入力!AV62&lt;=150,"○","最高値エラー"),"最低値エラー"))</f>
        <v/>
      </c>
      <c r="AW62" s="324" t="str">
        <f>IF(入力!AW62="","",IF(入力!AW62&gt;=0,IF(入力!AW62&lt;=150,"○","最高値エラー"),"最低値エラー"))</f>
        <v/>
      </c>
      <c r="AX62" s="396" t="str">
        <f>IF(入力!AX62="","",IF(入力!AX62&gt;=0,IF(入力!AX62&lt;=150,"○","最高値エラー"),"最低値エラー"))</f>
        <v/>
      </c>
    </row>
    <row r="63" spans="1:50">
      <c r="A63" s="84">
        <f>IF(入力!A63="","",入力!A63)</f>
        <v>50</v>
      </c>
      <c r="B63" s="146" t="str">
        <f>IF(入力!B63="","",入力!B63)</f>
        <v/>
      </c>
      <c r="C63" s="146" t="str">
        <f>IF(入力!C63="","",入力!C63)</f>
        <v/>
      </c>
      <c r="D63" s="91" t="str">
        <f>IF(入力!D63="","",入力!D63)</f>
        <v/>
      </c>
      <c r="E63" s="507" t="str">
        <f>IF(入力!E63="", IF(D63="","",DATEDIF(D63,入力!$C$3,"Y")),入力!E63)</f>
        <v/>
      </c>
      <c r="F63" s="507" t="str">
        <f>IF(入力!F63="","",入力!F63)</f>
        <v/>
      </c>
      <c r="G63" s="146" t="str">
        <f>IF(入力!G63="","",入力!G63)</f>
        <v/>
      </c>
      <c r="H63" s="146" t="str">
        <f>IF(入力!H63="","",入力!H63)</f>
        <v/>
      </c>
      <c r="I63" s="507" t="str">
        <f>IF(入力!I63="","",入力!I63)</f>
        <v/>
      </c>
      <c r="J63" s="122" t="str">
        <f>IF(入力!J63="","",入力!J63)</f>
        <v/>
      </c>
      <c r="K63" s="406" t="str">
        <f>IF(入力!K63="","",IF(入力!K63&gt;=100,IF(入力!K63&lt;=250,"○","最高値エラー"),"最低値エラー"))</f>
        <v/>
      </c>
      <c r="L63" s="342" t="str">
        <f>IF(入力!L63="","",IF(入力!L63&gt;=20,IF(入力!L63&lt;=200,"○","最高値エラー"),"最低値エラー"))</f>
        <v/>
      </c>
      <c r="M63" s="325" t="str">
        <f>IF(入力!M63="","",IF(入力!M63&gt;=0,IF(入力!M63&lt;=100,"○","最高値エラー"),"最低値エラー"))</f>
        <v/>
      </c>
      <c r="N63" s="325" t="str">
        <f>IF(入力!N63="","",IF(入力!N63&gt;=0,IF(入力!N63&lt;=100,"○","最高値エラー"),"最低値エラー"))</f>
        <v/>
      </c>
      <c r="O63" s="325" t="str">
        <f>IF(入力!O63="", IF(OR(入力!L63="",入力!M63="",入力!N63=""),"", IF(入力!L63&gt;(入力!L63-(入力!L63*(4.57/(1.0868-0.00133*(入力!M63+入力!N63))-4.142)*100)/100), IF((入力!L63-(入力!L63*(4.57/(1.0868-0.00133*(入力!M63+入力!N63))-4.142)*100)/100)&gt;=20,IF((入力!L63-(入力!L63*(4.57/(1.0868-0.00133*(入力!M63+入力!N63))-4.142)*100)/100)&lt;=200,"○","最高値エラー"),"最低値エラー"),"関係性エラー")), IF(入力!O63&gt;=20,IF(入力!O63&lt;=200,IF(入力!L63&gt;入力!O63,"○","関係性エラー"),"最高値エラー"),"最低値エラー"))</f>
        <v/>
      </c>
      <c r="P63" s="325" t="str">
        <f>IF(入力!P63="", IF(入力!K63="","", IF(入力!L63/POWER(入力!K63/100,2)&gt;=10,IF(入力!L63/POWER(入力!K63/100,2)&lt;=50,"○","最高値エラー"),"最低値エラー")), IF(入力!P63&gt;=10,IF(入力!P63&lt;=50,"○","最高値エラー"),"最低値エラー"))</f>
        <v/>
      </c>
      <c r="Q63" s="407" t="str">
        <f>IF(入力!Q63="","", IF(入力!R63="","", IF(入力!Q63&gt;=入力!R63, IF(入力!Q63&gt;=100,IF(入力!Q63&lt;=300,"○","最高値エラー"),"最低値エラー"),"関係性エラー")))</f>
        <v/>
      </c>
      <c r="R63" s="379" t="str">
        <f>IF(入力!R63="","", IF(入力!Q63="","", IF(入力!Q63&gt;=入力!R63, IF(入力!R63&gt;=100,IF(入力!R63&lt;=300,"○","最高値エラー"),"最低値エラー"),"関係性エラー")))</f>
        <v/>
      </c>
      <c r="S63" s="348" t="str">
        <f>IF(入力!S63="","", IF(AND(入力!U63="",入力!V63=""),"", IF(入力!S63&lt; MIN(入力!U63,入力!V63), IF(入力!S63&gt;=2,IF(入力!S63&lt;=10,"○","最低値エラー"),"最高値エラー"),"関係性エラー")))</f>
        <v/>
      </c>
      <c r="T63" s="343" t="str">
        <f>IF(入力!T63="","", IF(AND(入力!U63="",入力!V63=""),"", IF(入力!T63&lt; MIN(入力!U63,入力!V63), IF(入力!T63&gt;=2,IF(入力!T63&lt;=10,"○","最低値エラー"),"最高値エラー"),"関係性エラー")))</f>
        <v/>
      </c>
      <c r="U63" s="344" t="str">
        <f>IF(入力!U63="","", IF(AND(入力!S63="",入力!T63=""),"", IF(入力!U63&gt;MAX(入力!S63,入力!T63), IF(入力!U63&gt;=3,IF(入力!U63&lt;=10,"○","最低値エラー"),"最高値エラー"),"関係性エラー")))</f>
        <v/>
      </c>
      <c r="V63" s="413" t="str">
        <f>IF(入力!V63="","", IF(AND(入力!S63="",入力!T63=""),"", IF(入力!V63&gt;MAX(入力!S63,入力!T63), IF(入力!V63&gt;=3,IF(入力!V63&lt;=10,"○","最低値エラー"),"最高値エラー"),"関係性エラー")))</f>
        <v/>
      </c>
      <c r="W63" s="417" t="str">
        <f>IF(入力!W63="","",IF(入力!W63&gt;=100,IF(入力!W63&lt;=500,"○","最高値エラー"),"最低値エラー"))</f>
        <v/>
      </c>
      <c r="X63" s="418" t="str">
        <f>IF(入力!X63="","",IF(入力!X63&gt;=100,IF(入力!X63&lt;=500,"○","最高値エラー"),"最低値エラー"))</f>
        <v/>
      </c>
      <c r="Y63" s="361" t="str">
        <f>IF(入力!Y63="", IF(入力!W63="",IF(入力!X63="","", IF((入力!X63-入力!Q63)&gt;=10,IF((入力!X63-入力!Q63)&lt;=200,"○","最高値エラー"),"最低値エラー")),IF(入力!X63="", IF((入力!W63-入力!Q63)&gt;=10,IF((入力!W63-入力!Q63)&lt;=200,"○","最高値エラー"),"最低値エラー"),IF(入力!W63&gt;入力!X63, IF((入力!W63-入力!Q63)&gt;=10,IF((入力!W63-入力!Q63)&lt;=200,"○","最高値エラー"),"最低値エラー"), IF((入力!X63-入力!Q63)&gt;=10,IF((入力!X63-入力!Q63)&lt;=200,"○","最高値エラー"),"最低値エラー")))), IF(入力!Y63="","",IF(入力!Y63&gt;=10,IF(入力!Y63&lt;=200,"○","最高値エラー"),"最低値エラー")))</f>
        <v/>
      </c>
      <c r="Z63" s="361" t="str">
        <f>IF(入力!Z63="","", IF(AND(入力!AC63="",入力!AD63="",入力!AD63="",入力!AG63=""),"", IF(入力!Z63&gt; MAX(入力!AC63:'入力'!AD63,入力!AD63:'入力'!AG63), IF(入力!Z63&gt;=100,IF(入力!Z63&lt;=500,"○","最高値エラー"),"最低値エラー"),"関係性エラー")))</f>
        <v/>
      </c>
      <c r="AA63" s="361" t="str">
        <f>IF(入力!AA63="","", IF(AND(入力!AC63="",入力!AD63="",入力!AD63="",入力!AG63=""),"", IF(入力!AA63&gt; MAX(入力!AC63:'入力'!AD63,入力!AD63:'入力'!AG63), IF(入力!AA63&gt;=100,IF(入力!AA63&lt;=500,"○","最高値エラー"),"最低値エラー"),"関係性エラー")))</f>
        <v/>
      </c>
      <c r="AB63" s="361" t="str">
        <f>IF(入力!AB63="", IF(入力!Z63="",IF(入力!AA63="","", IF((入力!AA63-入力!Q63)&gt;=10,IF((入力!AA63-入力!Q63)&lt;=200,"○","最高値エラー"),"最低値エラー")),IF(入力!AA63="", IF((入力!Z63-入力!Q63)&gt;=10,IF((入力!Z63-入力!Q63)&lt;=200,"○","最高値エラー"),"最低値エラー"),IF(入力!Z63&gt;入力!AA63, IF((入力!Z63-入力!Q63)&gt;=10,IF((入力!Z63-入力!Q63)&lt;=200,"○","最高値エラー"),"最低値エラー"), IF((入力!AA63-入力!Q63)&gt;=10,IF((入力!AA63-入力!Q63)&lt;=200,"○","最高値エラー"),"最低値エラー")))), IF(入力!AB63="","",IF(入力!AB63&gt;=10,IF(入力!AB63&lt;=200,"○","最高値エラー"),"最低値エラー")))</f>
        <v/>
      </c>
      <c r="AC63" s="361" t="str">
        <f>IF(入力!AC63="","", IF(AND(入力!Z63="",入力!AA63=""),"", IF(入力!AC63&lt;MIN(入力!Z63:'入力'!AA63), IF(入力!AC63&gt;=100,IF(入力!AC63&lt;=500,"○","最高値エラー"),"最低値エラー"),"関係性エラー")))</f>
        <v/>
      </c>
      <c r="AD63" s="361" t="str">
        <f>IF(入力!AD63="","", IF(AND(入力!Z63="",入力!AA63=""),"", IF(入力!AD63&lt;MIN(入力!Z63:'入力'!AA63), IF(入力!AD63&gt;=100,IF(入力!AD63&lt;=500,"○","最高値エラー"),"最低値エラー"),"関係性エラー")))</f>
        <v/>
      </c>
      <c r="AE63" s="361" t="str">
        <f>IF(入力!AE63="", IF(入力!AC63="",IF(入力!AD63="","", IF((入力!AD63-入力!Q63)&gt;=10,IF((入力!AD63-入力!Q63)&lt;=200,"○","最高値エラー"),"最低値エラー")),IF(入力!AD63="", IF((入力!AC63-入力!Q63)&gt;=10,IF((入力!AC63-入力!Q63)&lt;=200,"○","最高値エラー"),"最低値エラー"),IF(入力!AC63&gt;入力!AD63, IF((入力!AC63-入力!Q63)&gt;=10,IF((入力!AC63-入力!Q63)&lt;=200,"○","最高値エラー"),"最低値エラー"), IF((入力!AD63-入力!Q63)&gt;=10,IF((入力!AD63-入力!Q63)&lt;=200,"○","最高値エラー"),"最低値エラー")))), IF(入力!AE63="","",IF(入力!AE63&gt;=10,IF(入力!AE63&lt;=200,"○","最高値エラー"),"最低値エラー")))</f>
        <v/>
      </c>
      <c r="AF63" s="361" t="str">
        <f>IF(入力!AF63="","", IF(AND(入力!Z63="",入力!AA63=""),"", IF(入力!AF63&lt;MIN(入力!Z63:'入力'!AA63), IF(入力!AF63&gt;=100,IF(入力!AF63&lt;=500,"○","最高値エラー"),"最低値エラー"),"関係性エラー")))</f>
        <v/>
      </c>
      <c r="AG63" s="361" t="str">
        <f>IF(入力!AG63="","", IF(AND(入力!Z63="",入力!AA63=""),"", IF(入力!AG63&lt;MIN(入力!Z63:'入力'!AA63), IF(入力!AG63&gt;=100,IF(入力!AG63&lt;=500,"○","最高値エラー"),"最低値エラー"),"関係性エラー")))</f>
        <v/>
      </c>
      <c r="AH63" s="361" t="str">
        <f>IF(入力!AH63="", IF(入力!AF63="",IF(入力!AG63="","", IF((入力!AG63-入力!Q63)&gt;=10,IF((入力!AG63-入力!Q63)&lt;=200,"○","最高値エラー"),"最低値エラー")),IF(入力!AG63="", IF((入力!AF63-入力!Q63)&gt;=10,IF((入力!AF63-入力!Q63)&lt;=200,"○","最高値エラー"),"最低値エラー"),IF(入力!AF63&gt;入力!AG63, IF((入力!AF63-入力!Q63)&gt;=10,IF((入力!AF63-入力!Q63)&lt;=200,"○","最高値エラー"),"最低値エラー"), IF((入力!AG63-入力!Q63)&gt;=10,IF((入力!AG63-入力!Q63)&lt;=200,"○","最高値エラー"),"最低値エラー")))), IF(入力!AH63="","",IF(入力!AH63&gt;=10,IF(入力!AH63&lt;=200,"○","最高値エラー"),"最低値エラー")))</f>
        <v/>
      </c>
      <c r="AI63" s="342" t="str">
        <f>IF(入力!AI63="","",IF(入力!AI63&gt;=3,IF(入力!AI63&lt;=20,"○","最高値エラー"),"最低値エラー"))</f>
        <v/>
      </c>
      <c r="AJ63" s="354" t="str">
        <f>IF(入力!AJ63="","",IF(入力!AJ63&gt;=3,IF(入力!AJ63&lt;=20,"○","最高値エラー"),"最低値エラー"))</f>
        <v/>
      </c>
      <c r="AK63" s="340" t="str">
        <f>IF(入力!AK63="","",IF(入力!AK63&gt;=3,IF(入力!AK63&lt;=50,"○","最高値エラー"),"最低値エラー"))</f>
        <v/>
      </c>
      <c r="AL63" s="345" t="str">
        <f>IF(入力!AL63="","",IF(入力!AL63&gt;=3,IF(入力!AL63&lt;=50,"○","最高値エラー"),"最低値エラー"))</f>
        <v/>
      </c>
      <c r="AM63" s="324" t="str">
        <f>IF(入力!AL63="","",IF(入力!AL63&gt;=3,IF(入力!AL63&lt;=50,"○","最高値エラー"),"最低値エラー"))</f>
        <v/>
      </c>
      <c r="AN63" s="379" t="str">
        <f>IF(入力!AN63="","",IF(入力!AN63&gt;=-50,IF(入力!AN63&lt;=100,"○","最高値エラー"),"最低値エラー"))</f>
        <v/>
      </c>
      <c r="AO63" s="324" t="str">
        <f>IF(入力!AO63="","",IF(入力!AO63&gt;=50,IF(入力!AO63&lt;=300,"○","最高値エラー"),"最低値エラー"))</f>
        <v/>
      </c>
      <c r="AP63" s="379" t="str">
        <f>IF(入力!AP63="","",IF(入力!AP63&gt;=-50,IF(入力!AP63&lt;=100,"○","最高値エラー"),"最低値エラー"))</f>
        <v/>
      </c>
      <c r="AQ63" s="324" t="str">
        <f>IF(入力!AQ63="","",IF(入力!AQ63&gt;=20,IF(入力!AQ63&lt;=200,"○","最高値エラー"),"最低値エラー"))</f>
        <v/>
      </c>
      <c r="AR63" s="379" t="str">
        <f>IF(入力!AR63="","",IF(入力!AR63&gt;=20,IF(入力!AR63&lt;=200,"○","最高値エラー"),"最低値エラー"))</f>
        <v/>
      </c>
      <c r="AS63" s="389" t="str">
        <f>IF(入力!AS63="","",IF(入力!AS63&gt;=0,IF(入力!AS63&lt;=4000,"○","最高値エラー"),"最低値エラー"))</f>
        <v/>
      </c>
      <c r="AT63" s="425" t="str">
        <f>IF(入力!AT63="","",IF(入力!AT63&gt;=0,IF(入力!AT63&lt;=100,"○","最高値エラー"),"最低値エラー"))</f>
        <v/>
      </c>
      <c r="AU63" s="324" t="str">
        <f>IF(入力!AU63="","",IF(入力!AU63&gt;=0,IF(入力!AU63&lt;=150,"○","最高値エラー"),"最低値エラー"))</f>
        <v/>
      </c>
      <c r="AV63" s="332" t="str">
        <f>IF(入力!AV63="","",IF(入力!AV63&gt;=0,IF(入力!AV63&lt;=150,"○","最高値エラー"),"最低値エラー"))</f>
        <v/>
      </c>
      <c r="AW63" s="324" t="str">
        <f>IF(入力!AW63="","",IF(入力!AW63&gt;=0,IF(入力!AW63&lt;=150,"○","最高値エラー"),"最低値エラー"))</f>
        <v/>
      </c>
      <c r="AX63" s="396" t="str">
        <f>IF(入力!AX63="","",IF(入力!AX63&gt;=0,IF(入力!AX63&lt;=150,"○","最高値エラー"),"最低値エラー"))</f>
        <v/>
      </c>
    </row>
    <row r="64" spans="1:50">
      <c r="A64" s="84">
        <f>IF(入力!A64="","",入力!A64)</f>
        <v>51</v>
      </c>
      <c r="B64" s="146" t="str">
        <f>IF(入力!B64="","",入力!B64)</f>
        <v/>
      </c>
      <c r="C64" s="146" t="str">
        <f>IF(入力!C64="","",入力!C64)</f>
        <v/>
      </c>
      <c r="D64" s="91" t="str">
        <f>IF(入力!D64="","",入力!D64)</f>
        <v/>
      </c>
      <c r="E64" s="507" t="str">
        <f>IF(入力!E64="", IF(D64="","",DATEDIF(D64,入力!$C$3,"Y")),入力!E64)</f>
        <v/>
      </c>
      <c r="F64" s="507" t="str">
        <f>IF(入力!F64="","",入力!F64)</f>
        <v/>
      </c>
      <c r="G64" s="146" t="str">
        <f>IF(入力!G64="","",入力!G64)</f>
        <v/>
      </c>
      <c r="H64" s="146" t="str">
        <f>IF(入力!H64="","",入力!H64)</f>
        <v/>
      </c>
      <c r="I64" s="507" t="str">
        <f>IF(入力!I64="","",入力!I64)</f>
        <v/>
      </c>
      <c r="J64" s="122" t="str">
        <f>IF(入力!J64="","",入力!J64)</f>
        <v/>
      </c>
      <c r="K64" s="406" t="str">
        <f>IF(入力!K64="","",IF(入力!K64&gt;=100,IF(入力!K64&lt;=250,"○","最高値エラー"),"最低値エラー"))</f>
        <v/>
      </c>
      <c r="L64" s="342" t="str">
        <f>IF(入力!L64="","",IF(入力!L64&gt;=20,IF(入力!L64&lt;=200,"○","最高値エラー"),"最低値エラー"))</f>
        <v/>
      </c>
      <c r="M64" s="325" t="str">
        <f>IF(入力!M64="","",IF(入力!M64&gt;=0,IF(入力!M64&lt;=100,"○","最高値エラー"),"最低値エラー"))</f>
        <v/>
      </c>
      <c r="N64" s="325" t="str">
        <f>IF(入力!N64="","",IF(入力!N64&gt;=0,IF(入力!N64&lt;=100,"○","最高値エラー"),"最低値エラー"))</f>
        <v/>
      </c>
      <c r="O64" s="325" t="str">
        <f>IF(入力!O64="", IF(OR(入力!L64="",入力!M64="",入力!N64=""),"", IF(入力!L64&gt;(入力!L64-(入力!L64*(4.57/(1.0868-0.00133*(入力!M64+入力!N64))-4.142)*100)/100), IF((入力!L64-(入力!L64*(4.57/(1.0868-0.00133*(入力!M64+入力!N64))-4.142)*100)/100)&gt;=20,IF((入力!L64-(入力!L64*(4.57/(1.0868-0.00133*(入力!M64+入力!N64))-4.142)*100)/100)&lt;=200,"○","最高値エラー"),"最低値エラー"),"関係性エラー")), IF(入力!O64&gt;=20,IF(入力!O64&lt;=200,IF(入力!L64&gt;入力!O64,"○","関係性エラー"),"最高値エラー"),"最低値エラー"))</f>
        <v/>
      </c>
      <c r="P64" s="325" t="str">
        <f>IF(入力!P64="", IF(入力!K64="","", IF(入力!L64/POWER(入力!K64/100,2)&gt;=10,IF(入力!L64/POWER(入力!K64/100,2)&lt;=50,"○","最高値エラー"),"最低値エラー")), IF(入力!P64&gt;=10,IF(入力!P64&lt;=50,"○","最高値エラー"),"最低値エラー"))</f>
        <v/>
      </c>
      <c r="Q64" s="407" t="str">
        <f>IF(入力!Q64="","", IF(入力!R64="","", IF(入力!Q64&gt;=入力!R64, IF(入力!Q64&gt;=100,IF(入力!Q64&lt;=300,"○","最高値エラー"),"最低値エラー"),"関係性エラー")))</f>
        <v/>
      </c>
      <c r="R64" s="379" t="str">
        <f>IF(入力!R64="","", IF(入力!Q64="","", IF(入力!Q64&gt;=入力!R64, IF(入力!R64&gt;=100,IF(入力!R64&lt;=300,"○","最高値エラー"),"最低値エラー"),"関係性エラー")))</f>
        <v/>
      </c>
      <c r="S64" s="348" t="str">
        <f>IF(入力!S64="","", IF(AND(入力!U64="",入力!V64=""),"", IF(入力!S64&lt; MIN(入力!U64,入力!V64), IF(入力!S64&gt;=2,IF(入力!S64&lt;=10,"○","最低値エラー"),"最高値エラー"),"関係性エラー")))</f>
        <v/>
      </c>
      <c r="T64" s="343" t="str">
        <f>IF(入力!T64="","", IF(AND(入力!U64="",入力!V64=""),"", IF(入力!T64&lt; MIN(入力!U64,入力!V64), IF(入力!T64&gt;=2,IF(入力!T64&lt;=10,"○","最低値エラー"),"最高値エラー"),"関係性エラー")))</f>
        <v/>
      </c>
      <c r="U64" s="344" t="str">
        <f>IF(入力!U64="","", IF(AND(入力!S64="",入力!T64=""),"", IF(入力!U64&gt;MAX(入力!S64,入力!T64), IF(入力!U64&gt;=3,IF(入力!U64&lt;=10,"○","最低値エラー"),"最高値エラー"),"関係性エラー")))</f>
        <v/>
      </c>
      <c r="V64" s="413" t="str">
        <f>IF(入力!V64="","", IF(AND(入力!S64="",入力!T64=""),"", IF(入力!V64&gt;MAX(入力!S64,入力!T64), IF(入力!V64&gt;=3,IF(入力!V64&lt;=10,"○","最低値エラー"),"最高値エラー"),"関係性エラー")))</f>
        <v/>
      </c>
      <c r="W64" s="417" t="str">
        <f>IF(入力!W64="","",IF(入力!W64&gt;=100,IF(入力!W64&lt;=500,"○","最高値エラー"),"最低値エラー"))</f>
        <v/>
      </c>
      <c r="X64" s="418" t="str">
        <f>IF(入力!X64="","",IF(入力!X64&gt;=100,IF(入力!X64&lt;=500,"○","最高値エラー"),"最低値エラー"))</f>
        <v/>
      </c>
      <c r="Y64" s="361" t="str">
        <f>IF(入力!Y64="", IF(入力!W64="",IF(入力!X64="","", IF((入力!X64-入力!Q64)&gt;=10,IF((入力!X64-入力!Q64)&lt;=200,"○","最高値エラー"),"最低値エラー")),IF(入力!X64="", IF((入力!W64-入力!Q64)&gt;=10,IF((入力!W64-入力!Q64)&lt;=200,"○","最高値エラー"),"最低値エラー"),IF(入力!W64&gt;入力!X64, IF((入力!W64-入力!Q64)&gt;=10,IF((入力!W64-入力!Q64)&lt;=200,"○","最高値エラー"),"最低値エラー"), IF((入力!X64-入力!Q64)&gt;=10,IF((入力!X64-入力!Q64)&lt;=200,"○","最高値エラー"),"最低値エラー")))), IF(入力!Y64="","",IF(入力!Y64&gt;=10,IF(入力!Y64&lt;=200,"○","最高値エラー"),"最低値エラー")))</f>
        <v/>
      </c>
      <c r="Z64" s="361" t="str">
        <f>IF(入力!Z64="","", IF(AND(入力!AC64="",入力!AD64="",入力!AD64="",入力!AG64=""),"", IF(入力!Z64&gt; MAX(入力!AC64:'入力'!AD64,入力!AD64:'入力'!AG64), IF(入力!Z64&gt;=100,IF(入力!Z64&lt;=500,"○","最高値エラー"),"最低値エラー"),"関係性エラー")))</f>
        <v/>
      </c>
      <c r="AA64" s="361" t="str">
        <f>IF(入力!AA64="","", IF(AND(入力!AC64="",入力!AD64="",入力!AD64="",入力!AG64=""),"", IF(入力!AA64&gt; MAX(入力!AC64:'入力'!AD64,入力!AD64:'入力'!AG64), IF(入力!AA64&gt;=100,IF(入力!AA64&lt;=500,"○","最高値エラー"),"最低値エラー"),"関係性エラー")))</f>
        <v/>
      </c>
      <c r="AB64" s="361" t="str">
        <f>IF(入力!AB64="", IF(入力!Z64="",IF(入力!AA64="","", IF((入力!AA64-入力!Q64)&gt;=10,IF((入力!AA64-入力!Q64)&lt;=200,"○","最高値エラー"),"最低値エラー")),IF(入力!AA64="", IF((入力!Z64-入力!Q64)&gt;=10,IF((入力!Z64-入力!Q64)&lt;=200,"○","最高値エラー"),"最低値エラー"),IF(入力!Z64&gt;入力!AA64, IF((入力!Z64-入力!Q64)&gt;=10,IF((入力!Z64-入力!Q64)&lt;=200,"○","最高値エラー"),"最低値エラー"), IF((入力!AA64-入力!Q64)&gt;=10,IF((入力!AA64-入力!Q64)&lt;=200,"○","最高値エラー"),"最低値エラー")))), IF(入力!AB64="","",IF(入力!AB64&gt;=10,IF(入力!AB64&lt;=200,"○","最高値エラー"),"最低値エラー")))</f>
        <v/>
      </c>
      <c r="AC64" s="361" t="str">
        <f>IF(入力!AC64="","", IF(AND(入力!Z64="",入力!AA64=""),"", IF(入力!AC64&lt;MIN(入力!Z64:'入力'!AA64), IF(入力!AC64&gt;=100,IF(入力!AC64&lt;=500,"○","最高値エラー"),"最低値エラー"),"関係性エラー")))</f>
        <v/>
      </c>
      <c r="AD64" s="361" t="str">
        <f>IF(入力!AD64="","", IF(AND(入力!Z64="",入力!AA64=""),"", IF(入力!AD64&lt;MIN(入力!Z64:'入力'!AA64), IF(入力!AD64&gt;=100,IF(入力!AD64&lt;=500,"○","最高値エラー"),"最低値エラー"),"関係性エラー")))</f>
        <v/>
      </c>
      <c r="AE64" s="361" t="str">
        <f>IF(入力!AE64="", IF(入力!AC64="",IF(入力!AD64="","", IF((入力!AD64-入力!Q64)&gt;=10,IF((入力!AD64-入力!Q64)&lt;=200,"○","最高値エラー"),"最低値エラー")),IF(入力!AD64="", IF((入力!AC64-入力!Q64)&gt;=10,IF((入力!AC64-入力!Q64)&lt;=200,"○","最高値エラー"),"最低値エラー"),IF(入力!AC64&gt;入力!AD64, IF((入力!AC64-入力!Q64)&gt;=10,IF((入力!AC64-入力!Q64)&lt;=200,"○","最高値エラー"),"最低値エラー"), IF((入力!AD64-入力!Q64)&gt;=10,IF((入力!AD64-入力!Q64)&lt;=200,"○","最高値エラー"),"最低値エラー")))), IF(入力!AE64="","",IF(入力!AE64&gt;=10,IF(入力!AE64&lt;=200,"○","最高値エラー"),"最低値エラー")))</f>
        <v/>
      </c>
      <c r="AF64" s="361" t="str">
        <f>IF(入力!AF64="","", IF(AND(入力!Z64="",入力!AA64=""),"", IF(入力!AF64&lt;MIN(入力!Z64:'入力'!AA64), IF(入力!AF64&gt;=100,IF(入力!AF64&lt;=500,"○","最高値エラー"),"最低値エラー"),"関係性エラー")))</f>
        <v/>
      </c>
      <c r="AG64" s="361" t="str">
        <f>IF(入力!AG64="","", IF(AND(入力!Z64="",入力!AA64=""),"", IF(入力!AG64&lt;MIN(入力!Z64:'入力'!AA64), IF(入力!AG64&gt;=100,IF(入力!AG64&lt;=500,"○","最高値エラー"),"最低値エラー"),"関係性エラー")))</f>
        <v/>
      </c>
      <c r="AH64" s="361" t="str">
        <f>IF(入力!AH64="", IF(入力!AF64="",IF(入力!AG64="","", IF((入力!AG64-入力!Q64)&gt;=10,IF((入力!AG64-入力!Q64)&lt;=200,"○","最高値エラー"),"最低値エラー")),IF(入力!AG64="", IF((入力!AF64-入力!Q64)&gt;=10,IF((入力!AF64-入力!Q64)&lt;=200,"○","最高値エラー"),"最低値エラー"),IF(入力!AF64&gt;入力!AG64, IF((入力!AF64-入力!Q64)&gt;=10,IF((入力!AF64-入力!Q64)&lt;=200,"○","最高値エラー"),"最低値エラー"), IF((入力!AG64-入力!Q64)&gt;=10,IF((入力!AG64-入力!Q64)&lt;=200,"○","最高値エラー"),"最低値エラー")))), IF(入力!AH64="","",IF(入力!AH64&gt;=10,IF(入力!AH64&lt;=200,"○","最高値エラー"),"最低値エラー")))</f>
        <v/>
      </c>
      <c r="AI64" s="342" t="str">
        <f>IF(入力!AI64="","",IF(入力!AI64&gt;=3,IF(入力!AI64&lt;=20,"○","最高値エラー"),"最低値エラー"))</f>
        <v/>
      </c>
      <c r="AJ64" s="354" t="str">
        <f>IF(入力!AJ64="","",IF(入力!AJ64&gt;=3,IF(入力!AJ64&lt;=20,"○","最高値エラー"),"最低値エラー"))</f>
        <v/>
      </c>
      <c r="AK64" s="340" t="str">
        <f>IF(入力!AK64="","",IF(入力!AK64&gt;=3,IF(入力!AK64&lt;=50,"○","最高値エラー"),"最低値エラー"))</f>
        <v/>
      </c>
      <c r="AL64" s="345" t="str">
        <f>IF(入力!AL64="","",IF(入力!AL64&gt;=3,IF(入力!AL64&lt;=50,"○","最高値エラー"),"最低値エラー"))</f>
        <v/>
      </c>
      <c r="AM64" s="324" t="str">
        <f>IF(入力!AL64="","",IF(入力!AL64&gt;=3,IF(入力!AL64&lt;=50,"○","最高値エラー"),"最低値エラー"))</f>
        <v/>
      </c>
      <c r="AN64" s="379" t="str">
        <f>IF(入力!AN64="","",IF(入力!AN64&gt;=-50,IF(入力!AN64&lt;=100,"○","最高値エラー"),"最低値エラー"))</f>
        <v/>
      </c>
      <c r="AO64" s="324" t="str">
        <f>IF(入力!AO64="","",IF(入力!AO64&gt;=50,IF(入力!AO64&lt;=300,"○","最高値エラー"),"最低値エラー"))</f>
        <v/>
      </c>
      <c r="AP64" s="379" t="str">
        <f>IF(入力!AP64="","",IF(入力!AP64&gt;=-50,IF(入力!AP64&lt;=100,"○","最高値エラー"),"最低値エラー"))</f>
        <v/>
      </c>
      <c r="AQ64" s="324" t="str">
        <f>IF(入力!AQ64="","",IF(入力!AQ64&gt;=20,IF(入力!AQ64&lt;=200,"○","最高値エラー"),"最低値エラー"))</f>
        <v/>
      </c>
      <c r="AR64" s="379" t="str">
        <f>IF(入力!AR64="","",IF(入力!AR64&gt;=20,IF(入力!AR64&lt;=200,"○","最高値エラー"),"最低値エラー"))</f>
        <v/>
      </c>
      <c r="AS64" s="389" t="str">
        <f>IF(入力!AS64="","",IF(入力!AS64&gt;=0,IF(入力!AS64&lt;=4000,"○","最高値エラー"),"最低値エラー"))</f>
        <v/>
      </c>
      <c r="AT64" s="425" t="str">
        <f>IF(入力!AT64="","",IF(入力!AT64&gt;=0,IF(入力!AT64&lt;=100,"○","最高値エラー"),"最低値エラー"))</f>
        <v/>
      </c>
      <c r="AU64" s="324" t="str">
        <f>IF(入力!AU64="","",IF(入力!AU64&gt;=0,IF(入力!AU64&lt;=150,"○","最高値エラー"),"最低値エラー"))</f>
        <v/>
      </c>
      <c r="AV64" s="332" t="str">
        <f>IF(入力!AV64="","",IF(入力!AV64&gt;=0,IF(入力!AV64&lt;=150,"○","最高値エラー"),"最低値エラー"))</f>
        <v/>
      </c>
      <c r="AW64" s="324" t="str">
        <f>IF(入力!AW64="","",IF(入力!AW64&gt;=0,IF(入力!AW64&lt;=150,"○","最高値エラー"),"最低値エラー"))</f>
        <v/>
      </c>
      <c r="AX64" s="396" t="str">
        <f>IF(入力!AX64="","",IF(入力!AX64&gt;=0,IF(入力!AX64&lt;=150,"○","最高値エラー"),"最低値エラー"))</f>
        <v/>
      </c>
    </row>
    <row r="65" spans="1:50">
      <c r="A65" s="84">
        <f>IF(入力!A65="","",入力!A65)</f>
        <v>52</v>
      </c>
      <c r="B65" s="146" t="str">
        <f>IF(入力!B65="","",入力!B65)</f>
        <v/>
      </c>
      <c r="C65" s="146" t="str">
        <f>IF(入力!C65="","",入力!C65)</f>
        <v/>
      </c>
      <c r="D65" s="91" t="str">
        <f>IF(入力!D65="","",入力!D65)</f>
        <v/>
      </c>
      <c r="E65" s="507" t="str">
        <f>IF(入力!E65="", IF(D65="","",DATEDIF(D65,入力!$C$3,"Y")),入力!E65)</f>
        <v/>
      </c>
      <c r="F65" s="507" t="str">
        <f>IF(入力!F65="","",入力!F65)</f>
        <v/>
      </c>
      <c r="G65" s="146" t="str">
        <f>IF(入力!G65="","",入力!G65)</f>
        <v/>
      </c>
      <c r="H65" s="146" t="str">
        <f>IF(入力!H65="","",入力!H65)</f>
        <v/>
      </c>
      <c r="I65" s="507" t="str">
        <f>IF(入力!I65="","",入力!I65)</f>
        <v/>
      </c>
      <c r="J65" s="122" t="str">
        <f>IF(入力!J65="","",入力!J65)</f>
        <v/>
      </c>
      <c r="K65" s="406" t="str">
        <f>IF(入力!K65="","",IF(入力!K65&gt;=100,IF(入力!K65&lt;=250,"○","最高値エラー"),"最低値エラー"))</f>
        <v/>
      </c>
      <c r="L65" s="342" t="str">
        <f>IF(入力!L65="","",IF(入力!L65&gt;=20,IF(入力!L65&lt;=200,"○","最高値エラー"),"最低値エラー"))</f>
        <v/>
      </c>
      <c r="M65" s="325" t="str">
        <f>IF(入力!M65="","",IF(入力!M65&gt;=0,IF(入力!M65&lt;=100,"○","最高値エラー"),"最低値エラー"))</f>
        <v/>
      </c>
      <c r="N65" s="325" t="str">
        <f>IF(入力!N65="","",IF(入力!N65&gt;=0,IF(入力!N65&lt;=100,"○","最高値エラー"),"最低値エラー"))</f>
        <v/>
      </c>
      <c r="O65" s="325" t="str">
        <f>IF(入力!O65="", IF(OR(入力!L65="",入力!M65="",入力!N65=""),"", IF(入力!L65&gt;(入力!L65-(入力!L65*(4.57/(1.0868-0.00133*(入力!M65+入力!N65))-4.142)*100)/100), IF((入力!L65-(入力!L65*(4.57/(1.0868-0.00133*(入力!M65+入力!N65))-4.142)*100)/100)&gt;=20,IF((入力!L65-(入力!L65*(4.57/(1.0868-0.00133*(入力!M65+入力!N65))-4.142)*100)/100)&lt;=200,"○","最高値エラー"),"最低値エラー"),"関係性エラー")), IF(入力!O65&gt;=20,IF(入力!O65&lt;=200,IF(入力!L65&gt;入力!O65,"○","関係性エラー"),"最高値エラー"),"最低値エラー"))</f>
        <v/>
      </c>
      <c r="P65" s="325" t="str">
        <f>IF(入力!P65="", IF(入力!K65="","", IF(入力!L65/POWER(入力!K65/100,2)&gt;=10,IF(入力!L65/POWER(入力!K65/100,2)&lt;=50,"○","最高値エラー"),"最低値エラー")), IF(入力!P65&gt;=10,IF(入力!P65&lt;=50,"○","最高値エラー"),"最低値エラー"))</f>
        <v/>
      </c>
      <c r="Q65" s="407" t="str">
        <f>IF(入力!Q65="","", IF(入力!R65="","", IF(入力!Q65&gt;=入力!R65, IF(入力!Q65&gt;=100,IF(入力!Q65&lt;=300,"○","最高値エラー"),"最低値エラー"),"関係性エラー")))</f>
        <v/>
      </c>
      <c r="R65" s="379" t="str">
        <f>IF(入力!R65="","", IF(入力!Q65="","", IF(入力!Q65&gt;=入力!R65, IF(入力!R65&gt;=100,IF(入力!R65&lt;=300,"○","最高値エラー"),"最低値エラー"),"関係性エラー")))</f>
        <v/>
      </c>
      <c r="S65" s="348" t="str">
        <f>IF(入力!S65="","", IF(AND(入力!U65="",入力!V65=""),"", IF(入力!S65&lt; MIN(入力!U65,入力!V65), IF(入力!S65&gt;=2,IF(入力!S65&lt;=10,"○","最低値エラー"),"最高値エラー"),"関係性エラー")))</f>
        <v/>
      </c>
      <c r="T65" s="343" t="str">
        <f>IF(入力!T65="","", IF(AND(入力!U65="",入力!V65=""),"", IF(入力!T65&lt; MIN(入力!U65,入力!V65), IF(入力!T65&gt;=2,IF(入力!T65&lt;=10,"○","最低値エラー"),"最高値エラー"),"関係性エラー")))</f>
        <v/>
      </c>
      <c r="U65" s="344" t="str">
        <f>IF(入力!U65="","", IF(AND(入力!S65="",入力!T65=""),"", IF(入力!U65&gt;MAX(入力!S65,入力!T65), IF(入力!U65&gt;=3,IF(入力!U65&lt;=10,"○","最低値エラー"),"最高値エラー"),"関係性エラー")))</f>
        <v/>
      </c>
      <c r="V65" s="413" t="str">
        <f>IF(入力!V65="","", IF(AND(入力!S65="",入力!T65=""),"", IF(入力!V65&gt;MAX(入力!S65,入力!T65), IF(入力!V65&gt;=3,IF(入力!V65&lt;=10,"○","最低値エラー"),"最高値エラー"),"関係性エラー")))</f>
        <v/>
      </c>
      <c r="W65" s="417" t="str">
        <f>IF(入力!W65="","",IF(入力!W65&gt;=100,IF(入力!W65&lt;=500,"○","最高値エラー"),"最低値エラー"))</f>
        <v/>
      </c>
      <c r="X65" s="418" t="str">
        <f>IF(入力!X65="","",IF(入力!X65&gt;=100,IF(入力!X65&lt;=500,"○","最高値エラー"),"最低値エラー"))</f>
        <v/>
      </c>
      <c r="Y65" s="361" t="str">
        <f>IF(入力!Y65="", IF(入力!W65="",IF(入力!X65="","", IF((入力!X65-入力!Q65)&gt;=10,IF((入力!X65-入力!Q65)&lt;=200,"○","最高値エラー"),"最低値エラー")),IF(入力!X65="", IF((入力!W65-入力!Q65)&gt;=10,IF((入力!W65-入力!Q65)&lt;=200,"○","最高値エラー"),"最低値エラー"),IF(入力!W65&gt;入力!X65, IF((入力!W65-入力!Q65)&gt;=10,IF((入力!W65-入力!Q65)&lt;=200,"○","最高値エラー"),"最低値エラー"), IF((入力!X65-入力!Q65)&gt;=10,IF((入力!X65-入力!Q65)&lt;=200,"○","最高値エラー"),"最低値エラー")))), IF(入力!Y65="","",IF(入力!Y65&gt;=10,IF(入力!Y65&lt;=200,"○","最高値エラー"),"最低値エラー")))</f>
        <v/>
      </c>
      <c r="Z65" s="361" t="str">
        <f>IF(入力!Z65="","", IF(AND(入力!AC65="",入力!AD65="",入力!AD65="",入力!AG65=""),"", IF(入力!Z65&gt; MAX(入力!AC65:'入力'!AD65,入力!AD65:'入力'!AG65), IF(入力!Z65&gt;=100,IF(入力!Z65&lt;=500,"○","最高値エラー"),"最低値エラー"),"関係性エラー")))</f>
        <v/>
      </c>
      <c r="AA65" s="361" t="str">
        <f>IF(入力!AA65="","", IF(AND(入力!AC65="",入力!AD65="",入力!AD65="",入力!AG65=""),"", IF(入力!AA65&gt; MAX(入力!AC65:'入力'!AD65,入力!AD65:'入力'!AG65), IF(入力!AA65&gt;=100,IF(入力!AA65&lt;=500,"○","最高値エラー"),"最低値エラー"),"関係性エラー")))</f>
        <v/>
      </c>
      <c r="AB65" s="361" t="str">
        <f>IF(入力!AB65="", IF(入力!Z65="",IF(入力!AA65="","", IF((入力!AA65-入力!Q65)&gt;=10,IF((入力!AA65-入力!Q65)&lt;=200,"○","最高値エラー"),"最低値エラー")),IF(入力!AA65="", IF((入力!Z65-入力!Q65)&gt;=10,IF((入力!Z65-入力!Q65)&lt;=200,"○","最高値エラー"),"最低値エラー"),IF(入力!Z65&gt;入力!AA65, IF((入力!Z65-入力!Q65)&gt;=10,IF((入力!Z65-入力!Q65)&lt;=200,"○","最高値エラー"),"最低値エラー"), IF((入力!AA65-入力!Q65)&gt;=10,IF((入力!AA65-入力!Q65)&lt;=200,"○","最高値エラー"),"最低値エラー")))), IF(入力!AB65="","",IF(入力!AB65&gt;=10,IF(入力!AB65&lt;=200,"○","最高値エラー"),"最低値エラー")))</f>
        <v/>
      </c>
      <c r="AC65" s="361" t="str">
        <f>IF(入力!AC65="","", IF(AND(入力!Z65="",入力!AA65=""),"", IF(入力!AC65&lt;MIN(入力!Z65:'入力'!AA65), IF(入力!AC65&gt;=100,IF(入力!AC65&lt;=500,"○","最高値エラー"),"最低値エラー"),"関係性エラー")))</f>
        <v/>
      </c>
      <c r="AD65" s="361" t="str">
        <f>IF(入力!AD65="","", IF(AND(入力!Z65="",入力!AA65=""),"", IF(入力!AD65&lt;MIN(入力!Z65:'入力'!AA65), IF(入力!AD65&gt;=100,IF(入力!AD65&lt;=500,"○","最高値エラー"),"最低値エラー"),"関係性エラー")))</f>
        <v/>
      </c>
      <c r="AE65" s="361" t="str">
        <f>IF(入力!AE65="", IF(入力!AC65="",IF(入力!AD65="","", IF((入力!AD65-入力!Q65)&gt;=10,IF((入力!AD65-入力!Q65)&lt;=200,"○","最高値エラー"),"最低値エラー")),IF(入力!AD65="", IF((入力!AC65-入力!Q65)&gt;=10,IF((入力!AC65-入力!Q65)&lt;=200,"○","最高値エラー"),"最低値エラー"),IF(入力!AC65&gt;入力!AD65, IF((入力!AC65-入力!Q65)&gt;=10,IF((入力!AC65-入力!Q65)&lt;=200,"○","最高値エラー"),"最低値エラー"), IF((入力!AD65-入力!Q65)&gt;=10,IF((入力!AD65-入力!Q65)&lt;=200,"○","最高値エラー"),"最低値エラー")))), IF(入力!AE65="","",IF(入力!AE65&gt;=10,IF(入力!AE65&lt;=200,"○","最高値エラー"),"最低値エラー")))</f>
        <v/>
      </c>
      <c r="AF65" s="361" t="str">
        <f>IF(入力!AF65="","", IF(AND(入力!Z65="",入力!AA65=""),"", IF(入力!AF65&lt;MIN(入力!Z65:'入力'!AA65), IF(入力!AF65&gt;=100,IF(入力!AF65&lt;=500,"○","最高値エラー"),"最低値エラー"),"関係性エラー")))</f>
        <v/>
      </c>
      <c r="AG65" s="361" t="str">
        <f>IF(入力!AG65="","", IF(AND(入力!Z65="",入力!AA65=""),"", IF(入力!AG65&lt;MIN(入力!Z65:'入力'!AA65), IF(入力!AG65&gt;=100,IF(入力!AG65&lt;=500,"○","最高値エラー"),"最低値エラー"),"関係性エラー")))</f>
        <v/>
      </c>
      <c r="AH65" s="361" t="str">
        <f>IF(入力!AH65="", IF(入力!AF65="",IF(入力!AG65="","", IF((入力!AG65-入力!Q65)&gt;=10,IF((入力!AG65-入力!Q65)&lt;=200,"○","最高値エラー"),"最低値エラー")),IF(入力!AG65="", IF((入力!AF65-入力!Q65)&gt;=10,IF((入力!AF65-入力!Q65)&lt;=200,"○","最高値エラー"),"最低値エラー"),IF(入力!AF65&gt;入力!AG65, IF((入力!AF65-入力!Q65)&gt;=10,IF((入力!AF65-入力!Q65)&lt;=200,"○","最高値エラー"),"最低値エラー"), IF((入力!AG65-入力!Q65)&gt;=10,IF((入力!AG65-入力!Q65)&lt;=200,"○","最高値エラー"),"最低値エラー")))), IF(入力!AH65="","",IF(入力!AH65&gt;=10,IF(入力!AH65&lt;=200,"○","最高値エラー"),"最低値エラー")))</f>
        <v/>
      </c>
      <c r="AI65" s="342" t="str">
        <f>IF(入力!AI65="","",IF(入力!AI65&gt;=3,IF(入力!AI65&lt;=20,"○","最高値エラー"),"最低値エラー"))</f>
        <v/>
      </c>
      <c r="AJ65" s="354" t="str">
        <f>IF(入力!AJ65="","",IF(入力!AJ65&gt;=3,IF(入力!AJ65&lt;=20,"○","最高値エラー"),"最低値エラー"))</f>
        <v/>
      </c>
      <c r="AK65" s="340" t="str">
        <f>IF(入力!AK65="","",IF(入力!AK65&gt;=3,IF(入力!AK65&lt;=50,"○","最高値エラー"),"最低値エラー"))</f>
        <v/>
      </c>
      <c r="AL65" s="345" t="str">
        <f>IF(入力!AL65="","",IF(入力!AL65&gt;=3,IF(入力!AL65&lt;=50,"○","最高値エラー"),"最低値エラー"))</f>
        <v/>
      </c>
      <c r="AM65" s="324" t="str">
        <f>IF(入力!AL65="","",IF(入力!AL65&gt;=3,IF(入力!AL65&lt;=50,"○","最高値エラー"),"最低値エラー"))</f>
        <v/>
      </c>
      <c r="AN65" s="379" t="str">
        <f>IF(入力!AN65="","",IF(入力!AN65&gt;=-50,IF(入力!AN65&lt;=100,"○","最高値エラー"),"最低値エラー"))</f>
        <v/>
      </c>
      <c r="AO65" s="324" t="str">
        <f>IF(入力!AO65="","",IF(入力!AO65&gt;=50,IF(入力!AO65&lt;=300,"○","最高値エラー"),"最低値エラー"))</f>
        <v/>
      </c>
      <c r="AP65" s="379" t="str">
        <f>IF(入力!AP65="","",IF(入力!AP65&gt;=-50,IF(入力!AP65&lt;=100,"○","最高値エラー"),"最低値エラー"))</f>
        <v/>
      </c>
      <c r="AQ65" s="324" t="str">
        <f>IF(入力!AQ65="","",IF(入力!AQ65&gt;=20,IF(入力!AQ65&lt;=200,"○","最高値エラー"),"最低値エラー"))</f>
        <v/>
      </c>
      <c r="AR65" s="379" t="str">
        <f>IF(入力!AR65="","",IF(入力!AR65&gt;=20,IF(入力!AR65&lt;=200,"○","最高値エラー"),"最低値エラー"))</f>
        <v/>
      </c>
      <c r="AS65" s="389" t="str">
        <f>IF(入力!AS65="","",IF(入力!AS65&gt;=0,IF(入力!AS65&lt;=4000,"○","最高値エラー"),"最低値エラー"))</f>
        <v/>
      </c>
      <c r="AT65" s="425" t="str">
        <f>IF(入力!AT65="","",IF(入力!AT65&gt;=0,IF(入力!AT65&lt;=100,"○","最高値エラー"),"最低値エラー"))</f>
        <v/>
      </c>
      <c r="AU65" s="324" t="str">
        <f>IF(入力!AU65="","",IF(入力!AU65&gt;=0,IF(入力!AU65&lt;=150,"○","最高値エラー"),"最低値エラー"))</f>
        <v/>
      </c>
      <c r="AV65" s="332" t="str">
        <f>IF(入力!AV65="","",IF(入力!AV65&gt;=0,IF(入力!AV65&lt;=150,"○","最高値エラー"),"最低値エラー"))</f>
        <v/>
      </c>
      <c r="AW65" s="324" t="str">
        <f>IF(入力!AW65="","",IF(入力!AW65&gt;=0,IF(入力!AW65&lt;=150,"○","最高値エラー"),"最低値エラー"))</f>
        <v/>
      </c>
      <c r="AX65" s="396" t="str">
        <f>IF(入力!AX65="","",IF(入力!AX65&gt;=0,IF(入力!AX65&lt;=150,"○","最高値エラー"),"最低値エラー"))</f>
        <v/>
      </c>
    </row>
    <row r="66" spans="1:50">
      <c r="A66" s="84">
        <f>IF(入力!A66="","",入力!A66)</f>
        <v>53</v>
      </c>
      <c r="B66" s="146" t="str">
        <f>IF(入力!B66="","",入力!B66)</f>
        <v/>
      </c>
      <c r="C66" s="146" t="str">
        <f>IF(入力!C66="","",入力!C66)</f>
        <v/>
      </c>
      <c r="D66" s="91" t="str">
        <f>IF(入力!D66="","",入力!D66)</f>
        <v/>
      </c>
      <c r="E66" s="507" t="str">
        <f>IF(入力!E66="", IF(D66="","",DATEDIF(D66,入力!$C$3,"Y")),入力!E66)</f>
        <v/>
      </c>
      <c r="F66" s="507" t="str">
        <f>IF(入力!F66="","",入力!F66)</f>
        <v/>
      </c>
      <c r="G66" s="146" t="str">
        <f>IF(入力!G66="","",入力!G66)</f>
        <v/>
      </c>
      <c r="H66" s="146" t="str">
        <f>IF(入力!H66="","",入力!H66)</f>
        <v/>
      </c>
      <c r="I66" s="507" t="str">
        <f>IF(入力!I66="","",入力!I66)</f>
        <v/>
      </c>
      <c r="J66" s="122" t="str">
        <f>IF(入力!J66="","",入力!J66)</f>
        <v/>
      </c>
      <c r="K66" s="406" t="str">
        <f>IF(入力!K66="","",IF(入力!K66&gt;=100,IF(入力!K66&lt;=250,"○","最高値エラー"),"最低値エラー"))</f>
        <v/>
      </c>
      <c r="L66" s="342" t="str">
        <f>IF(入力!L66="","",IF(入力!L66&gt;=20,IF(入力!L66&lt;=200,"○","最高値エラー"),"最低値エラー"))</f>
        <v/>
      </c>
      <c r="M66" s="325" t="str">
        <f>IF(入力!M66="","",IF(入力!M66&gt;=0,IF(入力!M66&lt;=100,"○","最高値エラー"),"最低値エラー"))</f>
        <v/>
      </c>
      <c r="N66" s="325" t="str">
        <f>IF(入力!N66="","",IF(入力!N66&gt;=0,IF(入力!N66&lt;=100,"○","最高値エラー"),"最低値エラー"))</f>
        <v/>
      </c>
      <c r="O66" s="325" t="str">
        <f>IF(入力!O66="", IF(OR(入力!L66="",入力!M66="",入力!N66=""),"", IF(入力!L66&gt;(入力!L66-(入力!L66*(4.57/(1.0868-0.00133*(入力!M66+入力!N66))-4.142)*100)/100), IF((入力!L66-(入力!L66*(4.57/(1.0868-0.00133*(入力!M66+入力!N66))-4.142)*100)/100)&gt;=20,IF((入力!L66-(入力!L66*(4.57/(1.0868-0.00133*(入力!M66+入力!N66))-4.142)*100)/100)&lt;=200,"○","最高値エラー"),"最低値エラー"),"関係性エラー")), IF(入力!O66&gt;=20,IF(入力!O66&lt;=200,IF(入力!L66&gt;入力!O66,"○","関係性エラー"),"最高値エラー"),"最低値エラー"))</f>
        <v/>
      </c>
      <c r="P66" s="325" t="str">
        <f>IF(入力!P66="", IF(入力!K66="","", IF(入力!L66/POWER(入力!K66/100,2)&gt;=10,IF(入力!L66/POWER(入力!K66/100,2)&lt;=50,"○","最高値エラー"),"最低値エラー")), IF(入力!P66&gt;=10,IF(入力!P66&lt;=50,"○","最高値エラー"),"最低値エラー"))</f>
        <v/>
      </c>
      <c r="Q66" s="407" t="str">
        <f>IF(入力!Q66="","", IF(入力!R66="","", IF(入力!Q66&gt;=入力!R66, IF(入力!Q66&gt;=100,IF(入力!Q66&lt;=300,"○","最高値エラー"),"最低値エラー"),"関係性エラー")))</f>
        <v/>
      </c>
      <c r="R66" s="379" t="str">
        <f>IF(入力!R66="","", IF(入力!Q66="","", IF(入力!Q66&gt;=入力!R66, IF(入力!R66&gt;=100,IF(入力!R66&lt;=300,"○","最高値エラー"),"最低値エラー"),"関係性エラー")))</f>
        <v/>
      </c>
      <c r="S66" s="348" t="str">
        <f>IF(入力!S66="","", IF(AND(入力!U66="",入力!V66=""),"", IF(入力!S66&lt; MIN(入力!U66,入力!V66), IF(入力!S66&gt;=2,IF(入力!S66&lt;=10,"○","最低値エラー"),"最高値エラー"),"関係性エラー")))</f>
        <v/>
      </c>
      <c r="T66" s="343" t="str">
        <f>IF(入力!T66="","", IF(AND(入力!U66="",入力!V66=""),"", IF(入力!T66&lt; MIN(入力!U66,入力!V66), IF(入力!T66&gt;=2,IF(入力!T66&lt;=10,"○","最低値エラー"),"最高値エラー"),"関係性エラー")))</f>
        <v/>
      </c>
      <c r="U66" s="344" t="str">
        <f>IF(入力!U66="","", IF(AND(入力!S66="",入力!T66=""),"", IF(入力!U66&gt;MAX(入力!S66,入力!T66), IF(入力!U66&gt;=3,IF(入力!U66&lt;=10,"○","最低値エラー"),"最高値エラー"),"関係性エラー")))</f>
        <v/>
      </c>
      <c r="V66" s="413" t="str">
        <f>IF(入力!V66="","", IF(AND(入力!S66="",入力!T66=""),"", IF(入力!V66&gt;MAX(入力!S66,入力!T66), IF(入力!V66&gt;=3,IF(入力!V66&lt;=10,"○","最低値エラー"),"最高値エラー"),"関係性エラー")))</f>
        <v/>
      </c>
      <c r="W66" s="417" t="str">
        <f>IF(入力!W66="","",IF(入力!W66&gt;=100,IF(入力!W66&lt;=500,"○","最高値エラー"),"最低値エラー"))</f>
        <v/>
      </c>
      <c r="X66" s="418" t="str">
        <f>IF(入力!X66="","",IF(入力!X66&gt;=100,IF(入力!X66&lt;=500,"○","最高値エラー"),"最低値エラー"))</f>
        <v/>
      </c>
      <c r="Y66" s="361" t="str">
        <f>IF(入力!Y66="", IF(入力!W66="",IF(入力!X66="","", IF((入力!X66-入力!Q66)&gt;=10,IF((入力!X66-入力!Q66)&lt;=200,"○","最高値エラー"),"最低値エラー")),IF(入力!X66="", IF((入力!W66-入力!Q66)&gt;=10,IF((入力!W66-入力!Q66)&lt;=200,"○","最高値エラー"),"最低値エラー"),IF(入力!W66&gt;入力!X66, IF((入力!W66-入力!Q66)&gt;=10,IF((入力!W66-入力!Q66)&lt;=200,"○","最高値エラー"),"最低値エラー"), IF((入力!X66-入力!Q66)&gt;=10,IF((入力!X66-入力!Q66)&lt;=200,"○","最高値エラー"),"最低値エラー")))), IF(入力!Y66="","",IF(入力!Y66&gt;=10,IF(入力!Y66&lt;=200,"○","最高値エラー"),"最低値エラー")))</f>
        <v/>
      </c>
      <c r="Z66" s="361" t="str">
        <f>IF(入力!Z66="","", IF(AND(入力!AC66="",入力!AD66="",入力!AD66="",入力!AG66=""),"", IF(入力!Z66&gt; MAX(入力!AC66:'入力'!AD66,入力!AD66:'入力'!AG66), IF(入力!Z66&gt;=100,IF(入力!Z66&lt;=500,"○","最高値エラー"),"最低値エラー"),"関係性エラー")))</f>
        <v/>
      </c>
      <c r="AA66" s="361" t="str">
        <f>IF(入力!AA66="","", IF(AND(入力!AC66="",入力!AD66="",入力!AD66="",入力!AG66=""),"", IF(入力!AA66&gt; MAX(入力!AC66:'入力'!AD66,入力!AD66:'入力'!AG66), IF(入力!AA66&gt;=100,IF(入力!AA66&lt;=500,"○","最高値エラー"),"最低値エラー"),"関係性エラー")))</f>
        <v/>
      </c>
      <c r="AB66" s="361" t="str">
        <f>IF(入力!AB66="", IF(入力!Z66="",IF(入力!AA66="","", IF((入力!AA66-入力!Q66)&gt;=10,IF((入力!AA66-入力!Q66)&lt;=200,"○","最高値エラー"),"最低値エラー")),IF(入力!AA66="", IF((入力!Z66-入力!Q66)&gt;=10,IF((入力!Z66-入力!Q66)&lt;=200,"○","最高値エラー"),"最低値エラー"),IF(入力!Z66&gt;入力!AA66, IF((入力!Z66-入力!Q66)&gt;=10,IF((入力!Z66-入力!Q66)&lt;=200,"○","最高値エラー"),"最低値エラー"), IF((入力!AA66-入力!Q66)&gt;=10,IF((入力!AA66-入力!Q66)&lt;=200,"○","最高値エラー"),"最低値エラー")))), IF(入力!AB66="","",IF(入力!AB66&gt;=10,IF(入力!AB66&lt;=200,"○","最高値エラー"),"最低値エラー")))</f>
        <v/>
      </c>
      <c r="AC66" s="361" t="str">
        <f>IF(入力!AC66="","", IF(AND(入力!Z66="",入力!AA66=""),"", IF(入力!AC66&lt;MIN(入力!Z66:'入力'!AA66), IF(入力!AC66&gt;=100,IF(入力!AC66&lt;=500,"○","最高値エラー"),"最低値エラー"),"関係性エラー")))</f>
        <v/>
      </c>
      <c r="AD66" s="361" t="str">
        <f>IF(入力!AD66="","", IF(AND(入力!Z66="",入力!AA66=""),"", IF(入力!AD66&lt;MIN(入力!Z66:'入力'!AA66), IF(入力!AD66&gt;=100,IF(入力!AD66&lt;=500,"○","最高値エラー"),"最低値エラー"),"関係性エラー")))</f>
        <v/>
      </c>
      <c r="AE66" s="361" t="str">
        <f>IF(入力!AE66="", IF(入力!AC66="",IF(入力!AD66="","", IF((入力!AD66-入力!Q66)&gt;=10,IF((入力!AD66-入力!Q66)&lt;=200,"○","最高値エラー"),"最低値エラー")),IF(入力!AD66="", IF((入力!AC66-入力!Q66)&gt;=10,IF((入力!AC66-入力!Q66)&lt;=200,"○","最高値エラー"),"最低値エラー"),IF(入力!AC66&gt;入力!AD66, IF((入力!AC66-入力!Q66)&gt;=10,IF((入力!AC66-入力!Q66)&lt;=200,"○","最高値エラー"),"最低値エラー"), IF((入力!AD66-入力!Q66)&gt;=10,IF((入力!AD66-入力!Q66)&lt;=200,"○","最高値エラー"),"最低値エラー")))), IF(入力!AE66="","",IF(入力!AE66&gt;=10,IF(入力!AE66&lt;=200,"○","最高値エラー"),"最低値エラー")))</f>
        <v/>
      </c>
      <c r="AF66" s="361" t="str">
        <f>IF(入力!AF66="","", IF(AND(入力!Z66="",入力!AA66=""),"", IF(入力!AF66&lt;MIN(入力!Z66:'入力'!AA66), IF(入力!AF66&gt;=100,IF(入力!AF66&lt;=500,"○","最高値エラー"),"最低値エラー"),"関係性エラー")))</f>
        <v/>
      </c>
      <c r="AG66" s="361" t="str">
        <f>IF(入力!AG66="","", IF(AND(入力!Z66="",入力!AA66=""),"", IF(入力!AG66&lt;MIN(入力!Z66:'入力'!AA66), IF(入力!AG66&gt;=100,IF(入力!AG66&lt;=500,"○","最高値エラー"),"最低値エラー"),"関係性エラー")))</f>
        <v/>
      </c>
      <c r="AH66" s="361" t="str">
        <f>IF(入力!AH66="", IF(入力!AF66="",IF(入力!AG66="","", IF((入力!AG66-入力!Q66)&gt;=10,IF((入力!AG66-入力!Q66)&lt;=200,"○","最高値エラー"),"最低値エラー")),IF(入力!AG66="", IF((入力!AF66-入力!Q66)&gt;=10,IF((入力!AF66-入力!Q66)&lt;=200,"○","最高値エラー"),"最低値エラー"),IF(入力!AF66&gt;入力!AG66, IF((入力!AF66-入力!Q66)&gt;=10,IF((入力!AF66-入力!Q66)&lt;=200,"○","最高値エラー"),"最低値エラー"), IF((入力!AG66-入力!Q66)&gt;=10,IF((入力!AG66-入力!Q66)&lt;=200,"○","最高値エラー"),"最低値エラー")))), IF(入力!AH66="","",IF(入力!AH66&gt;=10,IF(入力!AH66&lt;=200,"○","最高値エラー"),"最低値エラー")))</f>
        <v/>
      </c>
      <c r="AI66" s="342" t="str">
        <f>IF(入力!AI66="","",IF(入力!AI66&gt;=3,IF(入力!AI66&lt;=20,"○","最高値エラー"),"最低値エラー"))</f>
        <v/>
      </c>
      <c r="AJ66" s="354" t="str">
        <f>IF(入力!AJ66="","",IF(入力!AJ66&gt;=3,IF(入力!AJ66&lt;=20,"○","最高値エラー"),"最低値エラー"))</f>
        <v/>
      </c>
      <c r="AK66" s="340" t="str">
        <f>IF(入力!AK66="","",IF(入力!AK66&gt;=3,IF(入力!AK66&lt;=50,"○","最高値エラー"),"最低値エラー"))</f>
        <v/>
      </c>
      <c r="AL66" s="345" t="str">
        <f>IF(入力!AL66="","",IF(入力!AL66&gt;=3,IF(入力!AL66&lt;=50,"○","最高値エラー"),"最低値エラー"))</f>
        <v/>
      </c>
      <c r="AM66" s="324" t="str">
        <f>IF(入力!AL66="","",IF(入力!AL66&gt;=3,IF(入力!AL66&lt;=50,"○","最高値エラー"),"最低値エラー"))</f>
        <v/>
      </c>
      <c r="AN66" s="379" t="str">
        <f>IF(入力!AN66="","",IF(入力!AN66&gt;=-50,IF(入力!AN66&lt;=100,"○","最高値エラー"),"最低値エラー"))</f>
        <v/>
      </c>
      <c r="AO66" s="324" t="str">
        <f>IF(入力!AO66="","",IF(入力!AO66&gt;=50,IF(入力!AO66&lt;=300,"○","最高値エラー"),"最低値エラー"))</f>
        <v/>
      </c>
      <c r="AP66" s="379" t="str">
        <f>IF(入力!AP66="","",IF(入力!AP66&gt;=-50,IF(入力!AP66&lt;=100,"○","最高値エラー"),"最低値エラー"))</f>
        <v/>
      </c>
      <c r="AQ66" s="324" t="str">
        <f>IF(入力!AQ66="","",IF(入力!AQ66&gt;=20,IF(入力!AQ66&lt;=200,"○","最高値エラー"),"最低値エラー"))</f>
        <v/>
      </c>
      <c r="AR66" s="379" t="str">
        <f>IF(入力!AR66="","",IF(入力!AR66&gt;=20,IF(入力!AR66&lt;=200,"○","最高値エラー"),"最低値エラー"))</f>
        <v/>
      </c>
      <c r="AS66" s="389" t="str">
        <f>IF(入力!AS66="","",IF(入力!AS66&gt;=0,IF(入力!AS66&lt;=4000,"○","最高値エラー"),"最低値エラー"))</f>
        <v/>
      </c>
      <c r="AT66" s="425" t="str">
        <f>IF(入力!AT66="","",IF(入力!AT66&gt;=0,IF(入力!AT66&lt;=100,"○","最高値エラー"),"最低値エラー"))</f>
        <v/>
      </c>
      <c r="AU66" s="324" t="str">
        <f>IF(入力!AU66="","",IF(入力!AU66&gt;=0,IF(入力!AU66&lt;=150,"○","最高値エラー"),"最低値エラー"))</f>
        <v/>
      </c>
      <c r="AV66" s="332" t="str">
        <f>IF(入力!AV66="","",IF(入力!AV66&gt;=0,IF(入力!AV66&lt;=150,"○","最高値エラー"),"最低値エラー"))</f>
        <v/>
      </c>
      <c r="AW66" s="324" t="str">
        <f>IF(入力!AW66="","",IF(入力!AW66&gt;=0,IF(入力!AW66&lt;=150,"○","最高値エラー"),"最低値エラー"))</f>
        <v/>
      </c>
      <c r="AX66" s="396" t="str">
        <f>IF(入力!AX66="","",IF(入力!AX66&gt;=0,IF(入力!AX66&lt;=150,"○","最高値エラー"),"最低値エラー"))</f>
        <v/>
      </c>
    </row>
    <row r="67" spans="1:50">
      <c r="A67" s="84">
        <f>IF(入力!A67="","",入力!A67)</f>
        <v>54</v>
      </c>
      <c r="B67" s="146" t="str">
        <f>IF(入力!B67="","",入力!B67)</f>
        <v/>
      </c>
      <c r="C67" s="146" t="str">
        <f>IF(入力!C67="","",入力!C67)</f>
        <v/>
      </c>
      <c r="D67" s="91" t="str">
        <f>IF(入力!D67="","",入力!D67)</f>
        <v/>
      </c>
      <c r="E67" s="507" t="str">
        <f>IF(入力!E67="", IF(D67="","",DATEDIF(D67,入力!$C$3,"Y")),入力!E67)</f>
        <v/>
      </c>
      <c r="F67" s="507" t="str">
        <f>IF(入力!F67="","",入力!F67)</f>
        <v/>
      </c>
      <c r="G67" s="146" t="str">
        <f>IF(入力!G67="","",入力!G67)</f>
        <v/>
      </c>
      <c r="H67" s="146" t="str">
        <f>IF(入力!H67="","",入力!H67)</f>
        <v/>
      </c>
      <c r="I67" s="507" t="str">
        <f>IF(入力!I67="","",入力!I67)</f>
        <v/>
      </c>
      <c r="J67" s="122" t="str">
        <f>IF(入力!J67="","",入力!J67)</f>
        <v/>
      </c>
      <c r="K67" s="406" t="str">
        <f>IF(入力!K67="","",IF(入力!K67&gt;=100,IF(入力!K67&lt;=250,"○","最高値エラー"),"最低値エラー"))</f>
        <v/>
      </c>
      <c r="L67" s="342" t="str">
        <f>IF(入力!L67="","",IF(入力!L67&gt;=20,IF(入力!L67&lt;=200,"○","最高値エラー"),"最低値エラー"))</f>
        <v/>
      </c>
      <c r="M67" s="325" t="str">
        <f>IF(入力!M67="","",IF(入力!M67&gt;=0,IF(入力!M67&lt;=100,"○","最高値エラー"),"最低値エラー"))</f>
        <v/>
      </c>
      <c r="N67" s="325" t="str">
        <f>IF(入力!N67="","",IF(入力!N67&gt;=0,IF(入力!N67&lt;=100,"○","最高値エラー"),"最低値エラー"))</f>
        <v/>
      </c>
      <c r="O67" s="325" t="str">
        <f>IF(入力!O67="", IF(OR(入力!L67="",入力!M67="",入力!N67=""),"", IF(入力!L67&gt;(入力!L67-(入力!L67*(4.57/(1.0868-0.00133*(入力!M67+入力!N67))-4.142)*100)/100), IF((入力!L67-(入力!L67*(4.57/(1.0868-0.00133*(入力!M67+入力!N67))-4.142)*100)/100)&gt;=20,IF((入力!L67-(入力!L67*(4.57/(1.0868-0.00133*(入力!M67+入力!N67))-4.142)*100)/100)&lt;=200,"○","最高値エラー"),"最低値エラー"),"関係性エラー")), IF(入力!O67&gt;=20,IF(入力!O67&lt;=200,IF(入力!L67&gt;入力!O67,"○","関係性エラー"),"最高値エラー"),"最低値エラー"))</f>
        <v/>
      </c>
      <c r="P67" s="325" t="str">
        <f>IF(入力!P67="", IF(入力!K67="","", IF(入力!L67/POWER(入力!K67/100,2)&gt;=10,IF(入力!L67/POWER(入力!K67/100,2)&lt;=50,"○","最高値エラー"),"最低値エラー")), IF(入力!P67&gt;=10,IF(入力!P67&lt;=50,"○","最高値エラー"),"最低値エラー"))</f>
        <v/>
      </c>
      <c r="Q67" s="407" t="str">
        <f>IF(入力!Q67="","", IF(入力!R67="","", IF(入力!Q67&gt;=入力!R67, IF(入力!Q67&gt;=100,IF(入力!Q67&lt;=300,"○","最高値エラー"),"最低値エラー"),"関係性エラー")))</f>
        <v/>
      </c>
      <c r="R67" s="379" t="str">
        <f>IF(入力!R67="","", IF(入力!Q67="","", IF(入力!Q67&gt;=入力!R67, IF(入力!R67&gt;=100,IF(入力!R67&lt;=300,"○","最高値エラー"),"最低値エラー"),"関係性エラー")))</f>
        <v/>
      </c>
      <c r="S67" s="348" t="str">
        <f>IF(入力!S67="","", IF(AND(入力!U67="",入力!V67=""),"", IF(入力!S67&lt; MIN(入力!U67,入力!V67), IF(入力!S67&gt;=2,IF(入力!S67&lt;=10,"○","最低値エラー"),"最高値エラー"),"関係性エラー")))</f>
        <v/>
      </c>
      <c r="T67" s="343" t="str">
        <f>IF(入力!T67="","", IF(AND(入力!U67="",入力!V67=""),"", IF(入力!T67&lt; MIN(入力!U67,入力!V67), IF(入力!T67&gt;=2,IF(入力!T67&lt;=10,"○","最低値エラー"),"最高値エラー"),"関係性エラー")))</f>
        <v/>
      </c>
      <c r="U67" s="344" t="str">
        <f>IF(入力!U67="","", IF(AND(入力!S67="",入力!T67=""),"", IF(入力!U67&gt;MAX(入力!S67,入力!T67), IF(入力!U67&gt;=3,IF(入力!U67&lt;=10,"○","最低値エラー"),"最高値エラー"),"関係性エラー")))</f>
        <v/>
      </c>
      <c r="V67" s="413" t="str">
        <f>IF(入力!V67="","", IF(AND(入力!S67="",入力!T67=""),"", IF(入力!V67&gt;MAX(入力!S67,入力!T67), IF(入力!V67&gt;=3,IF(入力!V67&lt;=10,"○","最低値エラー"),"最高値エラー"),"関係性エラー")))</f>
        <v/>
      </c>
      <c r="W67" s="417" t="str">
        <f>IF(入力!W67="","",IF(入力!W67&gt;=100,IF(入力!W67&lt;=500,"○","最高値エラー"),"最低値エラー"))</f>
        <v/>
      </c>
      <c r="X67" s="418" t="str">
        <f>IF(入力!X67="","",IF(入力!X67&gt;=100,IF(入力!X67&lt;=500,"○","最高値エラー"),"最低値エラー"))</f>
        <v/>
      </c>
      <c r="Y67" s="361" t="str">
        <f>IF(入力!Y67="", IF(入力!W67="",IF(入力!X67="","", IF((入力!X67-入力!Q67)&gt;=10,IF((入力!X67-入力!Q67)&lt;=200,"○","最高値エラー"),"最低値エラー")),IF(入力!X67="", IF((入力!W67-入力!Q67)&gt;=10,IF((入力!W67-入力!Q67)&lt;=200,"○","最高値エラー"),"最低値エラー"),IF(入力!W67&gt;入力!X67, IF((入力!W67-入力!Q67)&gt;=10,IF((入力!W67-入力!Q67)&lt;=200,"○","最高値エラー"),"最低値エラー"), IF((入力!X67-入力!Q67)&gt;=10,IF((入力!X67-入力!Q67)&lt;=200,"○","最高値エラー"),"最低値エラー")))), IF(入力!Y67="","",IF(入力!Y67&gt;=10,IF(入力!Y67&lt;=200,"○","最高値エラー"),"最低値エラー")))</f>
        <v/>
      </c>
      <c r="Z67" s="361" t="str">
        <f>IF(入力!Z67="","", IF(AND(入力!AC67="",入力!AD67="",入力!AD67="",入力!AG67=""),"", IF(入力!Z67&gt; MAX(入力!AC67:'入力'!AD67,入力!AD67:'入力'!AG67), IF(入力!Z67&gt;=100,IF(入力!Z67&lt;=500,"○","最高値エラー"),"最低値エラー"),"関係性エラー")))</f>
        <v/>
      </c>
      <c r="AA67" s="361" t="str">
        <f>IF(入力!AA67="","", IF(AND(入力!AC67="",入力!AD67="",入力!AD67="",入力!AG67=""),"", IF(入力!AA67&gt; MAX(入力!AC67:'入力'!AD67,入力!AD67:'入力'!AG67), IF(入力!AA67&gt;=100,IF(入力!AA67&lt;=500,"○","最高値エラー"),"最低値エラー"),"関係性エラー")))</f>
        <v/>
      </c>
      <c r="AB67" s="361" t="str">
        <f>IF(入力!AB67="", IF(入力!Z67="",IF(入力!AA67="","", IF((入力!AA67-入力!Q67)&gt;=10,IF((入力!AA67-入力!Q67)&lt;=200,"○","最高値エラー"),"最低値エラー")),IF(入力!AA67="", IF((入力!Z67-入力!Q67)&gt;=10,IF((入力!Z67-入力!Q67)&lt;=200,"○","最高値エラー"),"最低値エラー"),IF(入力!Z67&gt;入力!AA67, IF((入力!Z67-入力!Q67)&gt;=10,IF((入力!Z67-入力!Q67)&lt;=200,"○","最高値エラー"),"最低値エラー"), IF((入力!AA67-入力!Q67)&gt;=10,IF((入力!AA67-入力!Q67)&lt;=200,"○","最高値エラー"),"最低値エラー")))), IF(入力!AB67="","",IF(入力!AB67&gt;=10,IF(入力!AB67&lt;=200,"○","最高値エラー"),"最低値エラー")))</f>
        <v/>
      </c>
      <c r="AC67" s="361" t="str">
        <f>IF(入力!AC67="","", IF(AND(入力!Z67="",入力!AA67=""),"", IF(入力!AC67&lt;MIN(入力!Z67:'入力'!AA67), IF(入力!AC67&gt;=100,IF(入力!AC67&lt;=500,"○","最高値エラー"),"最低値エラー"),"関係性エラー")))</f>
        <v/>
      </c>
      <c r="AD67" s="361" t="str">
        <f>IF(入力!AD67="","", IF(AND(入力!Z67="",入力!AA67=""),"", IF(入力!AD67&lt;MIN(入力!Z67:'入力'!AA67), IF(入力!AD67&gt;=100,IF(入力!AD67&lt;=500,"○","最高値エラー"),"最低値エラー"),"関係性エラー")))</f>
        <v/>
      </c>
      <c r="AE67" s="361" t="str">
        <f>IF(入力!AE67="", IF(入力!AC67="",IF(入力!AD67="","", IF((入力!AD67-入力!Q67)&gt;=10,IF((入力!AD67-入力!Q67)&lt;=200,"○","最高値エラー"),"最低値エラー")),IF(入力!AD67="", IF((入力!AC67-入力!Q67)&gt;=10,IF((入力!AC67-入力!Q67)&lt;=200,"○","最高値エラー"),"最低値エラー"),IF(入力!AC67&gt;入力!AD67, IF((入力!AC67-入力!Q67)&gt;=10,IF((入力!AC67-入力!Q67)&lt;=200,"○","最高値エラー"),"最低値エラー"), IF((入力!AD67-入力!Q67)&gt;=10,IF((入力!AD67-入力!Q67)&lt;=200,"○","最高値エラー"),"最低値エラー")))), IF(入力!AE67="","",IF(入力!AE67&gt;=10,IF(入力!AE67&lt;=200,"○","最高値エラー"),"最低値エラー")))</f>
        <v/>
      </c>
      <c r="AF67" s="361" t="str">
        <f>IF(入力!AF67="","", IF(AND(入力!Z67="",入力!AA67=""),"", IF(入力!AF67&lt;MIN(入力!Z67:'入力'!AA67), IF(入力!AF67&gt;=100,IF(入力!AF67&lt;=500,"○","最高値エラー"),"最低値エラー"),"関係性エラー")))</f>
        <v/>
      </c>
      <c r="AG67" s="361" t="str">
        <f>IF(入力!AG67="","", IF(AND(入力!Z67="",入力!AA67=""),"", IF(入力!AG67&lt;MIN(入力!Z67:'入力'!AA67), IF(入力!AG67&gt;=100,IF(入力!AG67&lt;=500,"○","最高値エラー"),"最低値エラー"),"関係性エラー")))</f>
        <v/>
      </c>
      <c r="AH67" s="361" t="str">
        <f>IF(入力!AH67="", IF(入力!AF67="",IF(入力!AG67="","", IF((入力!AG67-入力!Q67)&gt;=10,IF((入力!AG67-入力!Q67)&lt;=200,"○","最高値エラー"),"最低値エラー")),IF(入力!AG67="", IF((入力!AF67-入力!Q67)&gt;=10,IF((入力!AF67-入力!Q67)&lt;=200,"○","最高値エラー"),"最低値エラー"),IF(入力!AF67&gt;入力!AG67, IF((入力!AF67-入力!Q67)&gt;=10,IF((入力!AF67-入力!Q67)&lt;=200,"○","最高値エラー"),"最低値エラー"), IF((入力!AG67-入力!Q67)&gt;=10,IF((入力!AG67-入力!Q67)&lt;=200,"○","最高値エラー"),"最低値エラー")))), IF(入力!AH67="","",IF(入力!AH67&gt;=10,IF(入力!AH67&lt;=200,"○","最高値エラー"),"最低値エラー")))</f>
        <v/>
      </c>
      <c r="AI67" s="342" t="str">
        <f>IF(入力!AI67="","",IF(入力!AI67&gt;=3,IF(入力!AI67&lt;=20,"○","最高値エラー"),"最低値エラー"))</f>
        <v/>
      </c>
      <c r="AJ67" s="354" t="str">
        <f>IF(入力!AJ67="","",IF(入力!AJ67&gt;=3,IF(入力!AJ67&lt;=20,"○","最高値エラー"),"最低値エラー"))</f>
        <v/>
      </c>
      <c r="AK67" s="340" t="str">
        <f>IF(入力!AK67="","",IF(入力!AK67&gt;=3,IF(入力!AK67&lt;=50,"○","最高値エラー"),"最低値エラー"))</f>
        <v/>
      </c>
      <c r="AL67" s="345" t="str">
        <f>IF(入力!AL67="","",IF(入力!AL67&gt;=3,IF(入力!AL67&lt;=50,"○","最高値エラー"),"最低値エラー"))</f>
        <v/>
      </c>
      <c r="AM67" s="324" t="str">
        <f>IF(入力!AL67="","",IF(入力!AL67&gt;=3,IF(入力!AL67&lt;=50,"○","最高値エラー"),"最低値エラー"))</f>
        <v/>
      </c>
      <c r="AN67" s="379" t="str">
        <f>IF(入力!AN67="","",IF(入力!AN67&gt;=-50,IF(入力!AN67&lt;=100,"○","最高値エラー"),"最低値エラー"))</f>
        <v/>
      </c>
      <c r="AO67" s="324" t="str">
        <f>IF(入力!AO67="","",IF(入力!AO67&gt;=50,IF(入力!AO67&lt;=300,"○","最高値エラー"),"最低値エラー"))</f>
        <v/>
      </c>
      <c r="AP67" s="379" t="str">
        <f>IF(入力!AP67="","",IF(入力!AP67&gt;=-50,IF(入力!AP67&lt;=100,"○","最高値エラー"),"最低値エラー"))</f>
        <v/>
      </c>
      <c r="AQ67" s="324" t="str">
        <f>IF(入力!AQ67="","",IF(入力!AQ67&gt;=20,IF(入力!AQ67&lt;=200,"○","最高値エラー"),"最低値エラー"))</f>
        <v/>
      </c>
      <c r="AR67" s="379" t="str">
        <f>IF(入力!AR67="","",IF(入力!AR67&gt;=20,IF(入力!AR67&lt;=200,"○","最高値エラー"),"最低値エラー"))</f>
        <v/>
      </c>
      <c r="AS67" s="389" t="str">
        <f>IF(入力!AS67="","",IF(入力!AS67&gt;=0,IF(入力!AS67&lt;=4000,"○","最高値エラー"),"最低値エラー"))</f>
        <v/>
      </c>
      <c r="AT67" s="425" t="str">
        <f>IF(入力!AT67="","",IF(入力!AT67&gt;=0,IF(入力!AT67&lt;=100,"○","最高値エラー"),"最低値エラー"))</f>
        <v/>
      </c>
      <c r="AU67" s="324" t="str">
        <f>IF(入力!AU67="","",IF(入力!AU67&gt;=0,IF(入力!AU67&lt;=150,"○","最高値エラー"),"最低値エラー"))</f>
        <v/>
      </c>
      <c r="AV67" s="332" t="str">
        <f>IF(入力!AV67="","",IF(入力!AV67&gt;=0,IF(入力!AV67&lt;=150,"○","最高値エラー"),"最低値エラー"))</f>
        <v/>
      </c>
      <c r="AW67" s="324" t="str">
        <f>IF(入力!AW67="","",IF(入力!AW67&gt;=0,IF(入力!AW67&lt;=150,"○","最高値エラー"),"最低値エラー"))</f>
        <v/>
      </c>
      <c r="AX67" s="396" t="str">
        <f>IF(入力!AX67="","",IF(入力!AX67&gt;=0,IF(入力!AX67&lt;=150,"○","最高値エラー"),"最低値エラー"))</f>
        <v/>
      </c>
    </row>
    <row r="68" spans="1:50">
      <c r="A68" s="84">
        <f>IF(入力!A68="","",入力!A68)</f>
        <v>55</v>
      </c>
      <c r="B68" s="146" t="str">
        <f>IF(入力!B68="","",入力!B68)</f>
        <v/>
      </c>
      <c r="C68" s="146" t="str">
        <f>IF(入力!C68="","",入力!C68)</f>
        <v/>
      </c>
      <c r="D68" s="91" t="str">
        <f>IF(入力!D68="","",入力!D68)</f>
        <v/>
      </c>
      <c r="E68" s="507" t="str">
        <f>IF(入力!E68="", IF(D68="","",DATEDIF(D68,入力!$C$3,"Y")),入力!E68)</f>
        <v/>
      </c>
      <c r="F68" s="507" t="str">
        <f>IF(入力!F68="","",入力!F68)</f>
        <v/>
      </c>
      <c r="G68" s="146" t="str">
        <f>IF(入力!G68="","",入力!G68)</f>
        <v/>
      </c>
      <c r="H68" s="146" t="str">
        <f>IF(入力!H68="","",入力!H68)</f>
        <v/>
      </c>
      <c r="I68" s="507" t="str">
        <f>IF(入力!I68="","",入力!I68)</f>
        <v/>
      </c>
      <c r="J68" s="122" t="str">
        <f>IF(入力!J68="","",入力!J68)</f>
        <v/>
      </c>
      <c r="K68" s="406" t="str">
        <f>IF(入力!K68="","",IF(入力!K68&gt;=100,IF(入力!K68&lt;=250,"○","最高値エラー"),"最低値エラー"))</f>
        <v/>
      </c>
      <c r="L68" s="342" t="str">
        <f>IF(入力!L68="","",IF(入力!L68&gt;=20,IF(入力!L68&lt;=200,"○","最高値エラー"),"最低値エラー"))</f>
        <v/>
      </c>
      <c r="M68" s="325" t="str">
        <f>IF(入力!M68="","",IF(入力!M68&gt;=0,IF(入力!M68&lt;=100,"○","最高値エラー"),"最低値エラー"))</f>
        <v/>
      </c>
      <c r="N68" s="325" t="str">
        <f>IF(入力!N68="","",IF(入力!N68&gt;=0,IF(入力!N68&lt;=100,"○","最高値エラー"),"最低値エラー"))</f>
        <v/>
      </c>
      <c r="O68" s="325" t="str">
        <f>IF(入力!O68="", IF(OR(入力!L68="",入力!M68="",入力!N68=""),"", IF(入力!L68&gt;(入力!L68-(入力!L68*(4.57/(1.0868-0.00133*(入力!M68+入力!N68))-4.142)*100)/100), IF((入力!L68-(入力!L68*(4.57/(1.0868-0.00133*(入力!M68+入力!N68))-4.142)*100)/100)&gt;=20,IF((入力!L68-(入力!L68*(4.57/(1.0868-0.00133*(入力!M68+入力!N68))-4.142)*100)/100)&lt;=200,"○","最高値エラー"),"最低値エラー"),"関係性エラー")), IF(入力!O68&gt;=20,IF(入力!O68&lt;=200,IF(入力!L68&gt;入力!O68,"○","関係性エラー"),"最高値エラー"),"最低値エラー"))</f>
        <v/>
      </c>
      <c r="P68" s="325" t="str">
        <f>IF(入力!P68="", IF(入力!K68="","", IF(入力!L68/POWER(入力!K68/100,2)&gt;=10,IF(入力!L68/POWER(入力!K68/100,2)&lt;=50,"○","最高値エラー"),"最低値エラー")), IF(入力!P68&gt;=10,IF(入力!P68&lt;=50,"○","最高値エラー"),"最低値エラー"))</f>
        <v/>
      </c>
      <c r="Q68" s="407" t="str">
        <f>IF(入力!Q68="","", IF(入力!R68="","", IF(入力!Q68&gt;=入力!R68, IF(入力!Q68&gt;=100,IF(入力!Q68&lt;=300,"○","最高値エラー"),"最低値エラー"),"関係性エラー")))</f>
        <v/>
      </c>
      <c r="R68" s="379" t="str">
        <f>IF(入力!R68="","", IF(入力!Q68="","", IF(入力!Q68&gt;=入力!R68, IF(入力!R68&gt;=100,IF(入力!R68&lt;=300,"○","最高値エラー"),"最低値エラー"),"関係性エラー")))</f>
        <v/>
      </c>
      <c r="S68" s="348" t="str">
        <f>IF(入力!S68="","", IF(AND(入力!U68="",入力!V68=""),"", IF(入力!S68&lt; MIN(入力!U68,入力!V68), IF(入力!S68&gt;=2,IF(入力!S68&lt;=10,"○","最低値エラー"),"最高値エラー"),"関係性エラー")))</f>
        <v/>
      </c>
      <c r="T68" s="343" t="str">
        <f>IF(入力!T68="","", IF(AND(入力!U68="",入力!V68=""),"", IF(入力!T68&lt; MIN(入力!U68,入力!V68), IF(入力!T68&gt;=2,IF(入力!T68&lt;=10,"○","最低値エラー"),"最高値エラー"),"関係性エラー")))</f>
        <v/>
      </c>
      <c r="U68" s="344" t="str">
        <f>IF(入力!U68="","", IF(AND(入力!S68="",入力!T68=""),"", IF(入力!U68&gt;MAX(入力!S68,入力!T68), IF(入力!U68&gt;=3,IF(入力!U68&lt;=10,"○","最低値エラー"),"最高値エラー"),"関係性エラー")))</f>
        <v/>
      </c>
      <c r="V68" s="413" t="str">
        <f>IF(入力!V68="","", IF(AND(入力!S68="",入力!T68=""),"", IF(入力!V68&gt;MAX(入力!S68,入力!T68), IF(入力!V68&gt;=3,IF(入力!V68&lt;=10,"○","最低値エラー"),"最高値エラー"),"関係性エラー")))</f>
        <v/>
      </c>
      <c r="W68" s="417" t="str">
        <f>IF(入力!W68="","",IF(入力!W68&gt;=100,IF(入力!W68&lt;=500,"○","最高値エラー"),"最低値エラー"))</f>
        <v/>
      </c>
      <c r="X68" s="418" t="str">
        <f>IF(入力!X68="","",IF(入力!X68&gt;=100,IF(入力!X68&lt;=500,"○","最高値エラー"),"最低値エラー"))</f>
        <v/>
      </c>
      <c r="Y68" s="361" t="str">
        <f>IF(入力!Y68="", IF(入力!W68="",IF(入力!X68="","", IF((入力!X68-入力!Q68)&gt;=10,IF((入力!X68-入力!Q68)&lt;=200,"○","最高値エラー"),"最低値エラー")),IF(入力!X68="", IF((入力!W68-入力!Q68)&gt;=10,IF((入力!W68-入力!Q68)&lt;=200,"○","最高値エラー"),"最低値エラー"),IF(入力!W68&gt;入力!X68, IF((入力!W68-入力!Q68)&gt;=10,IF((入力!W68-入力!Q68)&lt;=200,"○","最高値エラー"),"最低値エラー"), IF((入力!X68-入力!Q68)&gt;=10,IF((入力!X68-入力!Q68)&lt;=200,"○","最高値エラー"),"最低値エラー")))), IF(入力!Y68="","",IF(入力!Y68&gt;=10,IF(入力!Y68&lt;=200,"○","最高値エラー"),"最低値エラー")))</f>
        <v/>
      </c>
      <c r="Z68" s="361" t="str">
        <f>IF(入力!Z68="","", IF(AND(入力!AC68="",入力!AD68="",入力!AD68="",入力!AG68=""),"", IF(入力!Z68&gt; MAX(入力!AC68:'入力'!AD68,入力!AD68:'入力'!AG68), IF(入力!Z68&gt;=100,IF(入力!Z68&lt;=500,"○","最高値エラー"),"最低値エラー"),"関係性エラー")))</f>
        <v/>
      </c>
      <c r="AA68" s="361" t="str">
        <f>IF(入力!AA68="","", IF(AND(入力!AC68="",入力!AD68="",入力!AD68="",入力!AG68=""),"", IF(入力!AA68&gt; MAX(入力!AC68:'入力'!AD68,入力!AD68:'入力'!AG68), IF(入力!AA68&gt;=100,IF(入力!AA68&lt;=500,"○","最高値エラー"),"最低値エラー"),"関係性エラー")))</f>
        <v/>
      </c>
      <c r="AB68" s="361" t="str">
        <f>IF(入力!AB68="", IF(入力!Z68="",IF(入力!AA68="","", IF((入力!AA68-入力!Q68)&gt;=10,IF((入力!AA68-入力!Q68)&lt;=200,"○","最高値エラー"),"最低値エラー")),IF(入力!AA68="", IF((入力!Z68-入力!Q68)&gt;=10,IF((入力!Z68-入力!Q68)&lt;=200,"○","最高値エラー"),"最低値エラー"),IF(入力!Z68&gt;入力!AA68, IF((入力!Z68-入力!Q68)&gt;=10,IF((入力!Z68-入力!Q68)&lt;=200,"○","最高値エラー"),"最低値エラー"), IF((入力!AA68-入力!Q68)&gt;=10,IF((入力!AA68-入力!Q68)&lt;=200,"○","最高値エラー"),"最低値エラー")))), IF(入力!AB68="","",IF(入力!AB68&gt;=10,IF(入力!AB68&lt;=200,"○","最高値エラー"),"最低値エラー")))</f>
        <v/>
      </c>
      <c r="AC68" s="361" t="str">
        <f>IF(入力!AC68="","", IF(AND(入力!Z68="",入力!AA68=""),"", IF(入力!AC68&lt;MIN(入力!Z68:'入力'!AA68), IF(入力!AC68&gt;=100,IF(入力!AC68&lt;=500,"○","最高値エラー"),"最低値エラー"),"関係性エラー")))</f>
        <v/>
      </c>
      <c r="AD68" s="361" t="str">
        <f>IF(入力!AD68="","", IF(AND(入力!Z68="",入力!AA68=""),"", IF(入力!AD68&lt;MIN(入力!Z68:'入力'!AA68), IF(入力!AD68&gt;=100,IF(入力!AD68&lt;=500,"○","最高値エラー"),"最低値エラー"),"関係性エラー")))</f>
        <v/>
      </c>
      <c r="AE68" s="361" t="str">
        <f>IF(入力!AE68="", IF(入力!AC68="",IF(入力!AD68="","", IF((入力!AD68-入力!Q68)&gt;=10,IF((入力!AD68-入力!Q68)&lt;=200,"○","最高値エラー"),"最低値エラー")),IF(入力!AD68="", IF((入力!AC68-入力!Q68)&gt;=10,IF((入力!AC68-入力!Q68)&lt;=200,"○","最高値エラー"),"最低値エラー"),IF(入力!AC68&gt;入力!AD68, IF((入力!AC68-入力!Q68)&gt;=10,IF((入力!AC68-入力!Q68)&lt;=200,"○","最高値エラー"),"最低値エラー"), IF((入力!AD68-入力!Q68)&gt;=10,IF((入力!AD68-入力!Q68)&lt;=200,"○","最高値エラー"),"最低値エラー")))), IF(入力!AE68="","",IF(入力!AE68&gt;=10,IF(入力!AE68&lt;=200,"○","最高値エラー"),"最低値エラー")))</f>
        <v/>
      </c>
      <c r="AF68" s="361" t="str">
        <f>IF(入力!AF68="","", IF(AND(入力!Z68="",入力!AA68=""),"", IF(入力!AF68&lt;MIN(入力!Z68:'入力'!AA68), IF(入力!AF68&gt;=100,IF(入力!AF68&lt;=500,"○","最高値エラー"),"最低値エラー"),"関係性エラー")))</f>
        <v/>
      </c>
      <c r="AG68" s="361" t="str">
        <f>IF(入力!AG68="","", IF(AND(入力!Z68="",入力!AA68=""),"", IF(入力!AG68&lt;MIN(入力!Z68:'入力'!AA68), IF(入力!AG68&gt;=100,IF(入力!AG68&lt;=500,"○","最高値エラー"),"最低値エラー"),"関係性エラー")))</f>
        <v/>
      </c>
      <c r="AH68" s="361" t="str">
        <f>IF(入力!AH68="", IF(入力!AF68="",IF(入力!AG68="","", IF((入力!AG68-入力!Q68)&gt;=10,IF((入力!AG68-入力!Q68)&lt;=200,"○","最高値エラー"),"最低値エラー")),IF(入力!AG68="", IF((入力!AF68-入力!Q68)&gt;=10,IF((入力!AF68-入力!Q68)&lt;=200,"○","最高値エラー"),"最低値エラー"),IF(入力!AF68&gt;入力!AG68, IF((入力!AF68-入力!Q68)&gt;=10,IF((入力!AF68-入力!Q68)&lt;=200,"○","最高値エラー"),"最低値エラー"), IF((入力!AG68-入力!Q68)&gt;=10,IF((入力!AG68-入力!Q68)&lt;=200,"○","最高値エラー"),"最低値エラー")))), IF(入力!AH68="","",IF(入力!AH68&gt;=10,IF(入力!AH68&lt;=200,"○","最高値エラー"),"最低値エラー")))</f>
        <v/>
      </c>
      <c r="AI68" s="342" t="str">
        <f>IF(入力!AI68="","",IF(入力!AI68&gt;=3,IF(入力!AI68&lt;=20,"○","最高値エラー"),"最低値エラー"))</f>
        <v/>
      </c>
      <c r="AJ68" s="354" t="str">
        <f>IF(入力!AJ68="","",IF(入力!AJ68&gt;=3,IF(入力!AJ68&lt;=20,"○","最高値エラー"),"最低値エラー"))</f>
        <v/>
      </c>
      <c r="AK68" s="340" t="str">
        <f>IF(入力!AK68="","",IF(入力!AK68&gt;=3,IF(入力!AK68&lt;=50,"○","最高値エラー"),"最低値エラー"))</f>
        <v/>
      </c>
      <c r="AL68" s="345" t="str">
        <f>IF(入力!AL68="","",IF(入力!AL68&gt;=3,IF(入力!AL68&lt;=50,"○","最高値エラー"),"最低値エラー"))</f>
        <v/>
      </c>
      <c r="AM68" s="324" t="str">
        <f>IF(入力!AL68="","",IF(入力!AL68&gt;=3,IF(入力!AL68&lt;=50,"○","最高値エラー"),"最低値エラー"))</f>
        <v/>
      </c>
      <c r="AN68" s="379" t="str">
        <f>IF(入力!AN68="","",IF(入力!AN68&gt;=-50,IF(入力!AN68&lt;=100,"○","最高値エラー"),"最低値エラー"))</f>
        <v/>
      </c>
      <c r="AO68" s="324" t="str">
        <f>IF(入力!AO68="","",IF(入力!AO68&gt;=50,IF(入力!AO68&lt;=300,"○","最高値エラー"),"最低値エラー"))</f>
        <v/>
      </c>
      <c r="AP68" s="379" t="str">
        <f>IF(入力!AP68="","",IF(入力!AP68&gt;=-50,IF(入力!AP68&lt;=100,"○","最高値エラー"),"最低値エラー"))</f>
        <v/>
      </c>
      <c r="AQ68" s="324" t="str">
        <f>IF(入力!AQ68="","",IF(入力!AQ68&gt;=20,IF(入力!AQ68&lt;=200,"○","最高値エラー"),"最低値エラー"))</f>
        <v/>
      </c>
      <c r="AR68" s="379" t="str">
        <f>IF(入力!AR68="","",IF(入力!AR68&gt;=20,IF(入力!AR68&lt;=200,"○","最高値エラー"),"最低値エラー"))</f>
        <v/>
      </c>
      <c r="AS68" s="389" t="str">
        <f>IF(入力!AS68="","",IF(入力!AS68&gt;=0,IF(入力!AS68&lt;=4000,"○","最高値エラー"),"最低値エラー"))</f>
        <v/>
      </c>
      <c r="AT68" s="425" t="str">
        <f>IF(入力!AT68="","",IF(入力!AT68&gt;=0,IF(入力!AT68&lt;=100,"○","最高値エラー"),"最低値エラー"))</f>
        <v/>
      </c>
      <c r="AU68" s="324" t="str">
        <f>IF(入力!AU68="","",IF(入力!AU68&gt;=0,IF(入力!AU68&lt;=150,"○","最高値エラー"),"最低値エラー"))</f>
        <v/>
      </c>
      <c r="AV68" s="332" t="str">
        <f>IF(入力!AV68="","",IF(入力!AV68&gt;=0,IF(入力!AV68&lt;=150,"○","最高値エラー"),"最低値エラー"))</f>
        <v/>
      </c>
      <c r="AW68" s="324" t="str">
        <f>IF(入力!AW68="","",IF(入力!AW68&gt;=0,IF(入力!AW68&lt;=150,"○","最高値エラー"),"最低値エラー"))</f>
        <v/>
      </c>
      <c r="AX68" s="396" t="str">
        <f>IF(入力!AX68="","",IF(入力!AX68&gt;=0,IF(入力!AX68&lt;=150,"○","最高値エラー"),"最低値エラー"))</f>
        <v/>
      </c>
    </row>
    <row r="69" spans="1:50">
      <c r="A69" s="84">
        <f>IF(入力!A69="","",入力!A69)</f>
        <v>56</v>
      </c>
      <c r="B69" s="146" t="str">
        <f>IF(入力!B69="","",入力!B69)</f>
        <v/>
      </c>
      <c r="C69" s="146" t="str">
        <f>IF(入力!C69="","",入力!C69)</f>
        <v/>
      </c>
      <c r="D69" s="91" t="str">
        <f>IF(入力!D69="","",入力!D69)</f>
        <v/>
      </c>
      <c r="E69" s="507" t="str">
        <f>IF(入力!E69="", IF(D69="","",DATEDIF(D69,入力!$C$3,"Y")),入力!E69)</f>
        <v/>
      </c>
      <c r="F69" s="507" t="str">
        <f>IF(入力!F69="","",入力!F69)</f>
        <v/>
      </c>
      <c r="G69" s="146" t="str">
        <f>IF(入力!G69="","",入力!G69)</f>
        <v/>
      </c>
      <c r="H69" s="146" t="str">
        <f>IF(入力!H69="","",入力!H69)</f>
        <v/>
      </c>
      <c r="I69" s="507" t="str">
        <f>IF(入力!I69="","",入力!I69)</f>
        <v/>
      </c>
      <c r="J69" s="122" t="str">
        <f>IF(入力!J69="","",入力!J69)</f>
        <v/>
      </c>
      <c r="K69" s="406" t="str">
        <f>IF(入力!K69="","",IF(入力!K69&gt;=100,IF(入力!K69&lt;=250,"○","最高値エラー"),"最低値エラー"))</f>
        <v/>
      </c>
      <c r="L69" s="342" t="str">
        <f>IF(入力!L69="","",IF(入力!L69&gt;=20,IF(入力!L69&lt;=200,"○","最高値エラー"),"最低値エラー"))</f>
        <v/>
      </c>
      <c r="M69" s="325" t="str">
        <f>IF(入力!M69="","",IF(入力!M69&gt;=0,IF(入力!M69&lt;=100,"○","最高値エラー"),"最低値エラー"))</f>
        <v/>
      </c>
      <c r="N69" s="325" t="str">
        <f>IF(入力!N69="","",IF(入力!N69&gt;=0,IF(入力!N69&lt;=100,"○","最高値エラー"),"最低値エラー"))</f>
        <v/>
      </c>
      <c r="O69" s="325" t="str">
        <f>IF(入力!O69="", IF(OR(入力!L69="",入力!M69="",入力!N69=""),"", IF(入力!L69&gt;(入力!L69-(入力!L69*(4.57/(1.0868-0.00133*(入力!M69+入力!N69))-4.142)*100)/100), IF((入力!L69-(入力!L69*(4.57/(1.0868-0.00133*(入力!M69+入力!N69))-4.142)*100)/100)&gt;=20,IF((入力!L69-(入力!L69*(4.57/(1.0868-0.00133*(入力!M69+入力!N69))-4.142)*100)/100)&lt;=200,"○","最高値エラー"),"最低値エラー"),"関係性エラー")), IF(入力!O69&gt;=20,IF(入力!O69&lt;=200,IF(入力!L69&gt;入力!O69,"○","関係性エラー"),"最高値エラー"),"最低値エラー"))</f>
        <v/>
      </c>
      <c r="P69" s="325" t="str">
        <f>IF(入力!P69="", IF(入力!K69="","", IF(入力!L69/POWER(入力!K69/100,2)&gt;=10,IF(入力!L69/POWER(入力!K69/100,2)&lt;=50,"○","最高値エラー"),"最低値エラー")), IF(入力!P69&gt;=10,IF(入力!P69&lt;=50,"○","最高値エラー"),"最低値エラー"))</f>
        <v/>
      </c>
      <c r="Q69" s="407" t="str">
        <f>IF(入力!Q69="","", IF(入力!R69="","", IF(入力!Q69&gt;=入力!R69, IF(入力!Q69&gt;=100,IF(入力!Q69&lt;=300,"○","最高値エラー"),"最低値エラー"),"関係性エラー")))</f>
        <v/>
      </c>
      <c r="R69" s="379" t="str">
        <f>IF(入力!R69="","", IF(入力!Q69="","", IF(入力!Q69&gt;=入力!R69, IF(入力!R69&gt;=100,IF(入力!R69&lt;=300,"○","最高値エラー"),"最低値エラー"),"関係性エラー")))</f>
        <v/>
      </c>
      <c r="S69" s="348" t="str">
        <f>IF(入力!S69="","", IF(AND(入力!U69="",入力!V69=""),"", IF(入力!S69&lt; MIN(入力!U69,入力!V69), IF(入力!S69&gt;=2,IF(入力!S69&lt;=10,"○","最低値エラー"),"最高値エラー"),"関係性エラー")))</f>
        <v/>
      </c>
      <c r="T69" s="343" t="str">
        <f>IF(入力!T69="","", IF(AND(入力!U69="",入力!V69=""),"", IF(入力!T69&lt; MIN(入力!U69,入力!V69), IF(入力!T69&gt;=2,IF(入力!T69&lt;=10,"○","最低値エラー"),"最高値エラー"),"関係性エラー")))</f>
        <v/>
      </c>
      <c r="U69" s="344" t="str">
        <f>IF(入力!U69="","", IF(AND(入力!S69="",入力!T69=""),"", IF(入力!U69&gt;MAX(入力!S69,入力!T69), IF(入力!U69&gt;=3,IF(入力!U69&lt;=10,"○","最低値エラー"),"最高値エラー"),"関係性エラー")))</f>
        <v/>
      </c>
      <c r="V69" s="413" t="str">
        <f>IF(入力!V69="","", IF(AND(入力!S69="",入力!T69=""),"", IF(入力!V69&gt;MAX(入力!S69,入力!T69), IF(入力!V69&gt;=3,IF(入力!V69&lt;=10,"○","最低値エラー"),"最高値エラー"),"関係性エラー")))</f>
        <v/>
      </c>
      <c r="W69" s="417" t="str">
        <f>IF(入力!W69="","",IF(入力!W69&gt;=100,IF(入力!W69&lt;=500,"○","最高値エラー"),"最低値エラー"))</f>
        <v/>
      </c>
      <c r="X69" s="418" t="str">
        <f>IF(入力!X69="","",IF(入力!X69&gt;=100,IF(入力!X69&lt;=500,"○","最高値エラー"),"最低値エラー"))</f>
        <v/>
      </c>
      <c r="Y69" s="361" t="str">
        <f>IF(入力!Y69="", IF(入力!W69="",IF(入力!X69="","", IF((入力!X69-入力!Q69)&gt;=10,IF((入力!X69-入力!Q69)&lt;=200,"○","最高値エラー"),"最低値エラー")),IF(入力!X69="", IF((入力!W69-入力!Q69)&gt;=10,IF((入力!W69-入力!Q69)&lt;=200,"○","最高値エラー"),"最低値エラー"),IF(入力!W69&gt;入力!X69, IF((入力!W69-入力!Q69)&gt;=10,IF((入力!W69-入力!Q69)&lt;=200,"○","最高値エラー"),"最低値エラー"), IF((入力!X69-入力!Q69)&gt;=10,IF((入力!X69-入力!Q69)&lt;=200,"○","最高値エラー"),"最低値エラー")))), IF(入力!Y69="","",IF(入力!Y69&gt;=10,IF(入力!Y69&lt;=200,"○","最高値エラー"),"最低値エラー")))</f>
        <v/>
      </c>
      <c r="Z69" s="361" t="str">
        <f>IF(入力!Z69="","", IF(AND(入力!AC69="",入力!AD69="",入力!AD69="",入力!AG69=""),"", IF(入力!Z69&gt; MAX(入力!AC69:'入力'!AD69,入力!AD69:'入力'!AG69), IF(入力!Z69&gt;=100,IF(入力!Z69&lt;=500,"○","最高値エラー"),"最低値エラー"),"関係性エラー")))</f>
        <v/>
      </c>
      <c r="AA69" s="361" t="str">
        <f>IF(入力!AA69="","", IF(AND(入力!AC69="",入力!AD69="",入力!AD69="",入力!AG69=""),"", IF(入力!AA69&gt; MAX(入力!AC69:'入力'!AD69,入力!AD69:'入力'!AG69), IF(入力!AA69&gt;=100,IF(入力!AA69&lt;=500,"○","最高値エラー"),"最低値エラー"),"関係性エラー")))</f>
        <v/>
      </c>
      <c r="AB69" s="361" t="str">
        <f>IF(入力!AB69="", IF(入力!Z69="",IF(入力!AA69="","", IF((入力!AA69-入力!Q69)&gt;=10,IF((入力!AA69-入力!Q69)&lt;=200,"○","最高値エラー"),"最低値エラー")),IF(入力!AA69="", IF((入力!Z69-入力!Q69)&gt;=10,IF((入力!Z69-入力!Q69)&lt;=200,"○","最高値エラー"),"最低値エラー"),IF(入力!Z69&gt;入力!AA69, IF((入力!Z69-入力!Q69)&gt;=10,IF((入力!Z69-入力!Q69)&lt;=200,"○","最高値エラー"),"最低値エラー"), IF((入力!AA69-入力!Q69)&gt;=10,IF((入力!AA69-入力!Q69)&lt;=200,"○","最高値エラー"),"最低値エラー")))), IF(入力!AB69="","",IF(入力!AB69&gt;=10,IF(入力!AB69&lt;=200,"○","最高値エラー"),"最低値エラー")))</f>
        <v/>
      </c>
      <c r="AC69" s="361" t="str">
        <f>IF(入力!AC69="","", IF(AND(入力!Z69="",入力!AA69=""),"", IF(入力!AC69&lt;MIN(入力!Z69:'入力'!AA69), IF(入力!AC69&gt;=100,IF(入力!AC69&lt;=500,"○","最高値エラー"),"最低値エラー"),"関係性エラー")))</f>
        <v/>
      </c>
      <c r="AD69" s="361" t="str">
        <f>IF(入力!AD69="","", IF(AND(入力!Z69="",入力!AA69=""),"", IF(入力!AD69&lt;MIN(入力!Z69:'入力'!AA69), IF(入力!AD69&gt;=100,IF(入力!AD69&lt;=500,"○","最高値エラー"),"最低値エラー"),"関係性エラー")))</f>
        <v/>
      </c>
      <c r="AE69" s="361" t="str">
        <f>IF(入力!AE69="", IF(入力!AC69="",IF(入力!AD69="","", IF((入力!AD69-入力!Q69)&gt;=10,IF((入力!AD69-入力!Q69)&lt;=200,"○","最高値エラー"),"最低値エラー")),IF(入力!AD69="", IF((入力!AC69-入力!Q69)&gt;=10,IF((入力!AC69-入力!Q69)&lt;=200,"○","最高値エラー"),"最低値エラー"),IF(入力!AC69&gt;入力!AD69, IF((入力!AC69-入力!Q69)&gt;=10,IF((入力!AC69-入力!Q69)&lt;=200,"○","最高値エラー"),"最低値エラー"), IF((入力!AD69-入力!Q69)&gt;=10,IF((入力!AD69-入力!Q69)&lt;=200,"○","最高値エラー"),"最低値エラー")))), IF(入力!AE69="","",IF(入力!AE69&gt;=10,IF(入力!AE69&lt;=200,"○","最高値エラー"),"最低値エラー")))</f>
        <v/>
      </c>
      <c r="AF69" s="361" t="str">
        <f>IF(入力!AF69="","", IF(AND(入力!Z69="",入力!AA69=""),"", IF(入力!AF69&lt;MIN(入力!Z69:'入力'!AA69), IF(入力!AF69&gt;=100,IF(入力!AF69&lt;=500,"○","最高値エラー"),"最低値エラー"),"関係性エラー")))</f>
        <v/>
      </c>
      <c r="AG69" s="361" t="str">
        <f>IF(入力!AG69="","", IF(AND(入力!Z69="",入力!AA69=""),"", IF(入力!AG69&lt;MIN(入力!Z69:'入力'!AA69), IF(入力!AG69&gt;=100,IF(入力!AG69&lt;=500,"○","最高値エラー"),"最低値エラー"),"関係性エラー")))</f>
        <v/>
      </c>
      <c r="AH69" s="361" t="str">
        <f>IF(入力!AH69="", IF(入力!AF69="",IF(入力!AG69="","", IF((入力!AG69-入力!Q69)&gt;=10,IF((入力!AG69-入力!Q69)&lt;=200,"○","最高値エラー"),"最低値エラー")),IF(入力!AG69="", IF((入力!AF69-入力!Q69)&gt;=10,IF((入力!AF69-入力!Q69)&lt;=200,"○","最高値エラー"),"最低値エラー"),IF(入力!AF69&gt;入力!AG69, IF((入力!AF69-入力!Q69)&gt;=10,IF((入力!AF69-入力!Q69)&lt;=200,"○","最高値エラー"),"最低値エラー"), IF((入力!AG69-入力!Q69)&gt;=10,IF((入力!AG69-入力!Q69)&lt;=200,"○","最高値エラー"),"最低値エラー")))), IF(入力!AH69="","",IF(入力!AH69&gt;=10,IF(入力!AH69&lt;=200,"○","最高値エラー"),"最低値エラー")))</f>
        <v/>
      </c>
      <c r="AI69" s="342" t="str">
        <f>IF(入力!AI69="","",IF(入力!AI69&gt;=3,IF(入力!AI69&lt;=20,"○","最高値エラー"),"最低値エラー"))</f>
        <v/>
      </c>
      <c r="AJ69" s="354" t="str">
        <f>IF(入力!AJ69="","",IF(入力!AJ69&gt;=3,IF(入力!AJ69&lt;=20,"○","最高値エラー"),"最低値エラー"))</f>
        <v/>
      </c>
      <c r="AK69" s="340" t="str">
        <f>IF(入力!AK69="","",IF(入力!AK69&gt;=3,IF(入力!AK69&lt;=50,"○","最高値エラー"),"最低値エラー"))</f>
        <v/>
      </c>
      <c r="AL69" s="345" t="str">
        <f>IF(入力!AL69="","",IF(入力!AL69&gt;=3,IF(入力!AL69&lt;=50,"○","最高値エラー"),"最低値エラー"))</f>
        <v/>
      </c>
      <c r="AM69" s="324" t="str">
        <f>IF(入力!AL69="","",IF(入力!AL69&gt;=3,IF(入力!AL69&lt;=50,"○","最高値エラー"),"最低値エラー"))</f>
        <v/>
      </c>
      <c r="AN69" s="379" t="str">
        <f>IF(入力!AN69="","",IF(入力!AN69&gt;=-50,IF(入力!AN69&lt;=100,"○","最高値エラー"),"最低値エラー"))</f>
        <v/>
      </c>
      <c r="AO69" s="324" t="str">
        <f>IF(入力!AO69="","",IF(入力!AO69&gt;=50,IF(入力!AO69&lt;=300,"○","最高値エラー"),"最低値エラー"))</f>
        <v/>
      </c>
      <c r="AP69" s="379" t="str">
        <f>IF(入力!AP69="","",IF(入力!AP69&gt;=-50,IF(入力!AP69&lt;=100,"○","最高値エラー"),"最低値エラー"))</f>
        <v/>
      </c>
      <c r="AQ69" s="324" t="str">
        <f>IF(入力!AQ69="","",IF(入力!AQ69&gt;=20,IF(入力!AQ69&lt;=200,"○","最高値エラー"),"最低値エラー"))</f>
        <v/>
      </c>
      <c r="AR69" s="379" t="str">
        <f>IF(入力!AR69="","",IF(入力!AR69&gt;=20,IF(入力!AR69&lt;=200,"○","最高値エラー"),"最低値エラー"))</f>
        <v/>
      </c>
      <c r="AS69" s="389" t="str">
        <f>IF(入力!AS69="","",IF(入力!AS69&gt;=0,IF(入力!AS69&lt;=4000,"○","最高値エラー"),"最低値エラー"))</f>
        <v/>
      </c>
      <c r="AT69" s="425" t="str">
        <f>IF(入力!AT69="","",IF(入力!AT69&gt;=0,IF(入力!AT69&lt;=100,"○","最高値エラー"),"最低値エラー"))</f>
        <v/>
      </c>
      <c r="AU69" s="324" t="str">
        <f>IF(入力!AU69="","",IF(入力!AU69&gt;=0,IF(入力!AU69&lt;=150,"○","最高値エラー"),"最低値エラー"))</f>
        <v/>
      </c>
      <c r="AV69" s="332" t="str">
        <f>IF(入力!AV69="","",IF(入力!AV69&gt;=0,IF(入力!AV69&lt;=150,"○","最高値エラー"),"最低値エラー"))</f>
        <v/>
      </c>
      <c r="AW69" s="324" t="str">
        <f>IF(入力!AW69="","",IF(入力!AW69&gt;=0,IF(入力!AW69&lt;=150,"○","最高値エラー"),"最低値エラー"))</f>
        <v/>
      </c>
      <c r="AX69" s="396" t="str">
        <f>IF(入力!AX69="","",IF(入力!AX69&gt;=0,IF(入力!AX69&lt;=150,"○","最高値エラー"),"最低値エラー"))</f>
        <v/>
      </c>
    </row>
    <row r="70" spans="1:50">
      <c r="A70" s="84">
        <f>IF(入力!A70="","",入力!A70)</f>
        <v>57</v>
      </c>
      <c r="B70" s="146" t="str">
        <f>IF(入力!B70="","",入力!B70)</f>
        <v/>
      </c>
      <c r="C70" s="146" t="str">
        <f>IF(入力!C70="","",入力!C70)</f>
        <v/>
      </c>
      <c r="D70" s="91" t="str">
        <f>IF(入力!D70="","",入力!D70)</f>
        <v/>
      </c>
      <c r="E70" s="507" t="str">
        <f>IF(入力!E70="", IF(D70="","",DATEDIF(D70,入力!$C$3,"Y")),入力!E70)</f>
        <v/>
      </c>
      <c r="F70" s="507" t="str">
        <f>IF(入力!F70="","",入力!F70)</f>
        <v/>
      </c>
      <c r="G70" s="146" t="str">
        <f>IF(入力!G70="","",入力!G70)</f>
        <v/>
      </c>
      <c r="H70" s="146" t="str">
        <f>IF(入力!H70="","",入力!H70)</f>
        <v/>
      </c>
      <c r="I70" s="507" t="str">
        <f>IF(入力!I70="","",入力!I70)</f>
        <v/>
      </c>
      <c r="J70" s="122" t="str">
        <f>IF(入力!J70="","",入力!J70)</f>
        <v/>
      </c>
      <c r="K70" s="406" t="str">
        <f>IF(入力!K70="","",IF(入力!K70&gt;=100,IF(入力!K70&lt;=250,"○","最高値エラー"),"最低値エラー"))</f>
        <v/>
      </c>
      <c r="L70" s="342" t="str">
        <f>IF(入力!L70="","",IF(入力!L70&gt;=20,IF(入力!L70&lt;=200,"○","最高値エラー"),"最低値エラー"))</f>
        <v/>
      </c>
      <c r="M70" s="325" t="str">
        <f>IF(入力!M70="","",IF(入力!M70&gt;=0,IF(入力!M70&lt;=100,"○","最高値エラー"),"最低値エラー"))</f>
        <v/>
      </c>
      <c r="N70" s="325" t="str">
        <f>IF(入力!N70="","",IF(入力!N70&gt;=0,IF(入力!N70&lt;=100,"○","最高値エラー"),"最低値エラー"))</f>
        <v/>
      </c>
      <c r="O70" s="325" t="str">
        <f>IF(入力!O70="", IF(OR(入力!L70="",入力!M70="",入力!N70=""),"", IF(入力!L70&gt;(入力!L70-(入力!L70*(4.57/(1.0868-0.00133*(入力!M70+入力!N70))-4.142)*100)/100), IF((入力!L70-(入力!L70*(4.57/(1.0868-0.00133*(入力!M70+入力!N70))-4.142)*100)/100)&gt;=20,IF((入力!L70-(入力!L70*(4.57/(1.0868-0.00133*(入力!M70+入力!N70))-4.142)*100)/100)&lt;=200,"○","最高値エラー"),"最低値エラー"),"関係性エラー")), IF(入力!O70&gt;=20,IF(入力!O70&lt;=200,IF(入力!L70&gt;入力!O70,"○","関係性エラー"),"最高値エラー"),"最低値エラー"))</f>
        <v/>
      </c>
      <c r="P70" s="325" t="str">
        <f>IF(入力!P70="", IF(入力!K70="","", IF(入力!L70/POWER(入力!K70/100,2)&gt;=10,IF(入力!L70/POWER(入力!K70/100,2)&lt;=50,"○","最高値エラー"),"最低値エラー")), IF(入力!P70&gt;=10,IF(入力!P70&lt;=50,"○","最高値エラー"),"最低値エラー"))</f>
        <v/>
      </c>
      <c r="Q70" s="407" t="str">
        <f>IF(入力!Q70="","", IF(入力!R70="","", IF(入力!Q70&gt;=入力!R70, IF(入力!Q70&gt;=100,IF(入力!Q70&lt;=300,"○","最高値エラー"),"最低値エラー"),"関係性エラー")))</f>
        <v/>
      </c>
      <c r="R70" s="379" t="str">
        <f>IF(入力!R70="","", IF(入力!Q70="","", IF(入力!Q70&gt;=入力!R70, IF(入力!R70&gt;=100,IF(入力!R70&lt;=300,"○","最高値エラー"),"最低値エラー"),"関係性エラー")))</f>
        <v/>
      </c>
      <c r="S70" s="348" t="str">
        <f>IF(入力!S70="","", IF(AND(入力!U70="",入力!V70=""),"", IF(入力!S70&lt; MIN(入力!U70,入力!V70), IF(入力!S70&gt;=2,IF(入力!S70&lt;=10,"○","最低値エラー"),"最高値エラー"),"関係性エラー")))</f>
        <v/>
      </c>
      <c r="T70" s="343" t="str">
        <f>IF(入力!T70="","", IF(AND(入力!U70="",入力!V70=""),"", IF(入力!T70&lt; MIN(入力!U70,入力!V70), IF(入力!T70&gt;=2,IF(入力!T70&lt;=10,"○","最低値エラー"),"最高値エラー"),"関係性エラー")))</f>
        <v/>
      </c>
      <c r="U70" s="344" t="str">
        <f>IF(入力!U70="","", IF(AND(入力!S70="",入力!T70=""),"", IF(入力!U70&gt;MAX(入力!S70,入力!T70), IF(入力!U70&gt;=3,IF(入力!U70&lt;=10,"○","最低値エラー"),"最高値エラー"),"関係性エラー")))</f>
        <v/>
      </c>
      <c r="V70" s="413" t="str">
        <f>IF(入力!V70="","", IF(AND(入力!S70="",入力!T70=""),"", IF(入力!V70&gt;MAX(入力!S70,入力!T70), IF(入力!V70&gt;=3,IF(入力!V70&lt;=10,"○","最低値エラー"),"最高値エラー"),"関係性エラー")))</f>
        <v/>
      </c>
      <c r="W70" s="417" t="str">
        <f>IF(入力!W70="","",IF(入力!W70&gt;=100,IF(入力!W70&lt;=500,"○","最高値エラー"),"最低値エラー"))</f>
        <v/>
      </c>
      <c r="X70" s="418" t="str">
        <f>IF(入力!X70="","",IF(入力!X70&gt;=100,IF(入力!X70&lt;=500,"○","最高値エラー"),"最低値エラー"))</f>
        <v/>
      </c>
      <c r="Y70" s="361" t="str">
        <f>IF(入力!Y70="", IF(入力!W70="",IF(入力!X70="","", IF((入力!X70-入力!Q70)&gt;=10,IF((入力!X70-入力!Q70)&lt;=200,"○","最高値エラー"),"最低値エラー")),IF(入力!X70="", IF((入力!W70-入力!Q70)&gt;=10,IF((入力!W70-入力!Q70)&lt;=200,"○","最高値エラー"),"最低値エラー"),IF(入力!W70&gt;入力!X70, IF((入力!W70-入力!Q70)&gt;=10,IF((入力!W70-入力!Q70)&lt;=200,"○","最高値エラー"),"最低値エラー"), IF((入力!X70-入力!Q70)&gt;=10,IF((入力!X70-入力!Q70)&lt;=200,"○","最高値エラー"),"最低値エラー")))), IF(入力!Y70="","",IF(入力!Y70&gt;=10,IF(入力!Y70&lt;=200,"○","最高値エラー"),"最低値エラー")))</f>
        <v/>
      </c>
      <c r="Z70" s="361" t="str">
        <f>IF(入力!Z70="","", IF(AND(入力!AC70="",入力!AD70="",入力!AD70="",入力!AG70=""),"", IF(入力!Z70&gt; MAX(入力!AC70:'入力'!AD70,入力!AD70:'入力'!AG70), IF(入力!Z70&gt;=100,IF(入力!Z70&lt;=500,"○","最高値エラー"),"最低値エラー"),"関係性エラー")))</f>
        <v/>
      </c>
      <c r="AA70" s="361" t="str">
        <f>IF(入力!AA70="","", IF(AND(入力!AC70="",入力!AD70="",入力!AD70="",入力!AG70=""),"", IF(入力!AA70&gt; MAX(入力!AC70:'入力'!AD70,入力!AD70:'入力'!AG70), IF(入力!AA70&gt;=100,IF(入力!AA70&lt;=500,"○","最高値エラー"),"最低値エラー"),"関係性エラー")))</f>
        <v/>
      </c>
      <c r="AB70" s="361" t="str">
        <f>IF(入力!AB70="", IF(入力!Z70="",IF(入力!AA70="","", IF((入力!AA70-入力!Q70)&gt;=10,IF((入力!AA70-入力!Q70)&lt;=200,"○","最高値エラー"),"最低値エラー")),IF(入力!AA70="", IF((入力!Z70-入力!Q70)&gt;=10,IF((入力!Z70-入力!Q70)&lt;=200,"○","最高値エラー"),"最低値エラー"),IF(入力!Z70&gt;入力!AA70, IF((入力!Z70-入力!Q70)&gt;=10,IF((入力!Z70-入力!Q70)&lt;=200,"○","最高値エラー"),"最低値エラー"), IF((入力!AA70-入力!Q70)&gt;=10,IF((入力!AA70-入力!Q70)&lt;=200,"○","最高値エラー"),"最低値エラー")))), IF(入力!AB70="","",IF(入力!AB70&gt;=10,IF(入力!AB70&lt;=200,"○","最高値エラー"),"最低値エラー")))</f>
        <v/>
      </c>
      <c r="AC70" s="361" t="str">
        <f>IF(入力!AC70="","", IF(AND(入力!Z70="",入力!AA70=""),"", IF(入力!AC70&lt;MIN(入力!Z70:'入力'!AA70), IF(入力!AC70&gt;=100,IF(入力!AC70&lt;=500,"○","最高値エラー"),"最低値エラー"),"関係性エラー")))</f>
        <v/>
      </c>
      <c r="AD70" s="361" t="str">
        <f>IF(入力!AD70="","", IF(AND(入力!Z70="",入力!AA70=""),"", IF(入力!AD70&lt;MIN(入力!Z70:'入力'!AA70), IF(入力!AD70&gt;=100,IF(入力!AD70&lt;=500,"○","最高値エラー"),"最低値エラー"),"関係性エラー")))</f>
        <v/>
      </c>
      <c r="AE70" s="361" t="str">
        <f>IF(入力!AE70="", IF(入力!AC70="",IF(入力!AD70="","", IF((入力!AD70-入力!Q70)&gt;=10,IF((入力!AD70-入力!Q70)&lt;=200,"○","最高値エラー"),"最低値エラー")),IF(入力!AD70="", IF((入力!AC70-入力!Q70)&gt;=10,IF((入力!AC70-入力!Q70)&lt;=200,"○","最高値エラー"),"最低値エラー"),IF(入力!AC70&gt;入力!AD70, IF((入力!AC70-入力!Q70)&gt;=10,IF((入力!AC70-入力!Q70)&lt;=200,"○","最高値エラー"),"最低値エラー"), IF((入力!AD70-入力!Q70)&gt;=10,IF((入力!AD70-入力!Q70)&lt;=200,"○","最高値エラー"),"最低値エラー")))), IF(入力!AE70="","",IF(入力!AE70&gt;=10,IF(入力!AE70&lt;=200,"○","最高値エラー"),"最低値エラー")))</f>
        <v/>
      </c>
      <c r="AF70" s="361" t="str">
        <f>IF(入力!AF70="","", IF(AND(入力!Z70="",入力!AA70=""),"", IF(入力!AF70&lt;MIN(入力!Z70:'入力'!AA70), IF(入力!AF70&gt;=100,IF(入力!AF70&lt;=500,"○","最高値エラー"),"最低値エラー"),"関係性エラー")))</f>
        <v/>
      </c>
      <c r="AG70" s="361" t="str">
        <f>IF(入力!AG70="","", IF(AND(入力!Z70="",入力!AA70=""),"", IF(入力!AG70&lt;MIN(入力!Z70:'入力'!AA70), IF(入力!AG70&gt;=100,IF(入力!AG70&lt;=500,"○","最高値エラー"),"最低値エラー"),"関係性エラー")))</f>
        <v/>
      </c>
      <c r="AH70" s="361" t="str">
        <f>IF(入力!AH70="", IF(入力!AF70="",IF(入力!AG70="","", IF((入力!AG70-入力!Q70)&gt;=10,IF((入力!AG70-入力!Q70)&lt;=200,"○","最高値エラー"),"最低値エラー")),IF(入力!AG70="", IF((入力!AF70-入力!Q70)&gt;=10,IF((入力!AF70-入力!Q70)&lt;=200,"○","最高値エラー"),"最低値エラー"),IF(入力!AF70&gt;入力!AG70, IF((入力!AF70-入力!Q70)&gt;=10,IF((入力!AF70-入力!Q70)&lt;=200,"○","最高値エラー"),"最低値エラー"), IF((入力!AG70-入力!Q70)&gt;=10,IF((入力!AG70-入力!Q70)&lt;=200,"○","最高値エラー"),"最低値エラー")))), IF(入力!AH70="","",IF(入力!AH70&gt;=10,IF(入力!AH70&lt;=200,"○","最高値エラー"),"最低値エラー")))</f>
        <v/>
      </c>
      <c r="AI70" s="342" t="str">
        <f>IF(入力!AI70="","",IF(入力!AI70&gt;=3,IF(入力!AI70&lt;=20,"○","最高値エラー"),"最低値エラー"))</f>
        <v/>
      </c>
      <c r="AJ70" s="354" t="str">
        <f>IF(入力!AJ70="","",IF(入力!AJ70&gt;=3,IF(入力!AJ70&lt;=20,"○","最高値エラー"),"最低値エラー"))</f>
        <v/>
      </c>
      <c r="AK70" s="340" t="str">
        <f>IF(入力!AK70="","",IF(入力!AK70&gt;=3,IF(入力!AK70&lt;=50,"○","最高値エラー"),"最低値エラー"))</f>
        <v/>
      </c>
      <c r="AL70" s="345" t="str">
        <f>IF(入力!AL70="","",IF(入力!AL70&gt;=3,IF(入力!AL70&lt;=50,"○","最高値エラー"),"最低値エラー"))</f>
        <v/>
      </c>
      <c r="AM70" s="324" t="str">
        <f>IF(入力!AL70="","",IF(入力!AL70&gt;=3,IF(入力!AL70&lt;=50,"○","最高値エラー"),"最低値エラー"))</f>
        <v/>
      </c>
      <c r="AN70" s="379" t="str">
        <f>IF(入力!AN70="","",IF(入力!AN70&gt;=-50,IF(入力!AN70&lt;=100,"○","最高値エラー"),"最低値エラー"))</f>
        <v/>
      </c>
      <c r="AO70" s="324" t="str">
        <f>IF(入力!AO70="","",IF(入力!AO70&gt;=50,IF(入力!AO70&lt;=300,"○","最高値エラー"),"最低値エラー"))</f>
        <v/>
      </c>
      <c r="AP70" s="379" t="str">
        <f>IF(入力!AP70="","",IF(入力!AP70&gt;=-50,IF(入力!AP70&lt;=100,"○","最高値エラー"),"最低値エラー"))</f>
        <v/>
      </c>
      <c r="AQ70" s="324" t="str">
        <f>IF(入力!AQ70="","",IF(入力!AQ70&gt;=20,IF(入力!AQ70&lt;=200,"○","最高値エラー"),"最低値エラー"))</f>
        <v/>
      </c>
      <c r="AR70" s="379" t="str">
        <f>IF(入力!AR70="","",IF(入力!AR70&gt;=20,IF(入力!AR70&lt;=200,"○","最高値エラー"),"最低値エラー"))</f>
        <v/>
      </c>
      <c r="AS70" s="389" t="str">
        <f>IF(入力!AS70="","",IF(入力!AS70&gt;=0,IF(入力!AS70&lt;=4000,"○","最高値エラー"),"最低値エラー"))</f>
        <v/>
      </c>
      <c r="AT70" s="425" t="str">
        <f>IF(入力!AT70="","",IF(入力!AT70&gt;=0,IF(入力!AT70&lt;=100,"○","最高値エラー"),"最低値エラー"))</f>
        <v/>
      </c>
      <c r="AU70" s="324" t="str">
        <f>IF(入力!AU70="","",IF(入力!AU70&gt;=0,IF(入力!AU70&lt;=150,"○","最高値エラー"),"最低値エラー"))</f>
        <v/>
      </c>
      <c r="AV70" s="332" t="str">
        <f>IF(入力!AV70="","",IF(入力!AV70&gt;=0,IF(入力!AV70&lt;=150,"○","最高値エラー"),"最低値エラー"))</f>
        <v/>
      </c>
      <c r="AW70" s="324" t="str">
        <f>IF(入力!AW70="","",IF(入力!AW70&gt;=0,IF(入力!AW70&lt;=150,"○","最高値エラー"),"最低値エラー"))</f>
        <v/>
      </c>
      <c r="AX70" s="396" t="str">
        <f>IF(入力!AX70="","",IF(入力!AX70&gt;=0,IF(入力!AX70&lt;=150,"○","最高値エラー"),"最低値エラー"))</f>
        <v/>
      </c>
    </row>
    <row r="71" spans="1:50">
      <c r="A71" s="84">
        <f>IF(入力!A71="","",入力!A71)</f>
        <v>58</v>
      </c>
      <c r="B71" s="146" t="str">
        <f>IF(入力!B71="","",入力!B71)</f>
        <v/>
      </c>
      <c r="C71" s="146" t="str">
        <f>IF(入力!C71="","",入力!C71)</f>
        <v/>
      </c>
      <c r="D71" s="91" t="str">
        <f>IF(入力!D71="","",入力!D71)</f>
        <v/>
      </c>
      <c r="E71" s="507" t="str">
        <f>IF(入力!E71="", IF(D71="","",DATEDIF(D71,入力!$C$3,"Y")),入力!E71)</f>
        <v/>
      </c>
      <c r="F71" s="507" t="str">
        <f>IF(入力!F71="","",入力!F71)</f>
        <v/>
      </c>
      <c r="G71" s="146" t="str">
        <f>IF(入力!G71="","",入力!G71)</f>
        <v/>
      </c>
      <c r="H71" s="146" t="str">
        <f>IF(入力!H71="","",入力!H71)</f>
        <v/>
      </c>
      <c r="I71" s="507" t="str">
        <f>IF(入力!I71="","",入力!I71)</f>
        <v/>
      </c>
      <c r="J71" s="122" t="str">
        <f>IF(入力!J71="","",入力!J71)</f>
        <v/>
      </c>
      <c r="K71" s="406" t="str">
        <f>IF(入力!K71="","",IF(入力!K71&gt;=100,IF(入力!K71&lt;=250,"○","最高値エラー"),"最低値エラー"))</f>
        <v/>
      </c>
      <c r="L71" s="342" t="str">
        <f>IF(入力!L71="","",IF(入力!L71&gt;=20,IF(入力!L71&lt;=200,"○","最高値エラー"),"最低値エラー"))</f>
        <v/>
      </c>
      <c r="M71" s="325" t="str">
        <f>IF(入力!M71="","",IF(入力!M71&gt;=0,IF(入力!M71&lt;=100,"○","最高値エラー"),"最低値エラー"))</f>
        <v/>
      </c>
      <c r="N71" s="325" t="str">
        <f>IF(入力!N71="","",IF(入力!N71&gt;=0,IF(入力!N71&lt;=100,"○","最高値エラー"),"最低値エラー"))</f>
        <v/>
      </c>
      <c r="O71" s="325" t="str">
        <f>IF(入力!O71="", IF(OR(入力!L71="",入力!M71="",入力!N71=""),"", IF(入力!L71&gt;(入力!L71-(入力!L71*(4.57/(1.0868-0.00133*(入力!M71+入力!N71))-4.142)*100)/100), IF((入力!L71-(入力!L71*(4.57/(1.0868-0.00133*(入力!M71+入力!N71))-4.142)*100)/100)&gt;=20,IF((入力!L71-(入力!L71*(4.57/(1.0868-0.00133*(入力!M71+入力!N71))-4.142)*100)/100)&lt;=200,"○","最高値エラー"),"最低値エラー"),"関係性エラー")), IF(入力!O71&gt;=20,IF(入力!O71&lt;=200,IF(入力!L71&gt;入力!O71,"○","関係性エラー"),"最高値エラー"),"最低値エラー"))</f>
        <v/>
      </c>
      <c r="P71" s="325" t="str">
        <f>IF(入力!P71="", IF(入力!K71="","", IF(入力!L71/POWER(入力!K71/100,2)&gt;=10,IF(入力!L71/POWER(入力!K71/100,2)&lt;=50,"○","最高値エラー"),"最低値エラー")), IF(入力!P71&gt;=10,IF(入力!P71&lt;=50,"○","最高値エラー"),"最低値エラー"))</f>
        <v/>
      </c>
      <c r="Q71" s="407" t="str">
        <f>IF(入力!Q71="","", IF(入力!R71="","", IF(入力!Q71&gt;=入力!R71, IF(入力!Q71&gt;=100,IF(入力!Q71&lt;=300,"○","最高値エラー"),"最低値エラー"),"関係性エラー")))</f>
        <v/>
      </c>
      <c r="R71" s="379" t="str">
        <f>IF(入力!R71="","", IF(入力!Q71="","", IF(入力!Q71&gt;=入力!R71, IF(入力!R71&gt;=100,IF(入力!R71&lt;=300,"○","最高値エラー"),"最低値エラー"),"関係性エラー")))</f>
        <v/>
      </c>
      <c r="S71" s="348" t="str">
        <f>IF(入力!S71="","", IF(AND(入力!U71="",入力!V71=""),"", IF(入力!S71&lt; MIN(入力!U71,入力!V71), IF(入力!S71&gt;=2,IF(入力!S71&lt;=10,"○","最低値エラー"),"最高値エラー"),"関係性エラー")))</f>
        <v/>
      </c>
      <c r="T71" s="343" t="str">
        <f>IF(入力!T71="","", IF(AND(入力!U71="",入力!V71=""),"", IF(入力!T71&lt; MIN(入力!U71,入力!V71), IF(入力!T71&gt;=2,IF(入力!T71&lt;=10,"○","最低値エラー"),"最高値エラー"),"関係性エラー")))</f>
        <v/>
      </c>
      <c r="U71" s="344" t="str">
        <f>IF(入力!U71="","", IF(AND(入力!S71="",入力!T71=""),"", IF(入力!U71&gt;MAX(入力!S71,入力!T71), IF(入力!U71&gt;=3,IF(入力!U71&lt;=10,"○","最低値エラー"),"最高値エラー"),"関係性エラー")))</f>
        <v/>
      </c>
      <c r="V71" s="413" t="str">
        <f>IF(入力!V71="","", IF(AND(入力!S71="",入力!T71=""),"", IF(入力!V71&gt;MAX(入力!S71,入力!T71), IF(入力!V71&gt;=3,IF(入力!V71&lt;=10,"○","最低値エラー"),"最高値エラー"),"関係性エラー")))</f>
        <v/>
      </c>
      <c r="W71" s="417" t="str">
        <f>IF(入力!W71="","",IF(入力!W71&gt;=100,IF(入力!W71&lt;=500,"○","最高値エラー"),"最低値エラー"))</f>
        <v/>
      </c>
      <c r="X71" s="418" t="str">
        <f>IF(入力!X71="","",IF(入力!X71&gt;=100,IF(入力!X71&lt;=500,"○","最高値エラー"),"最低値エラー"))</f>
        <v/>
      </c>
      <c r="Y71" s="361" t="str">
        <f>IF(入力!Y71="", IF(入力!W71="",IF(入力!X71="","", IF((入力!X71-入力!Q71)&gt;=10,IF((入力!X71-入力!Q71)&lt;=200,"○","最高値エラー"),"最低値エラー")),IF(入力!X71="", IF((入力!W71-入力!Q71)&gt;=10,IF((入力!W71-入力!Q71)&lt;=200,"○","最高値エラー"),"最低値エラー"),IF(入力!W71&gt;入力!X71, IF((入力!W71-入力!Q71)&gt;=10,IF((入力!W71-入力!Q71)&lt;=200,"○","最高値エラー"),"最低値エラー"), IF((入力!X71-入力!Q71)&gt;=10,IF((入力!X71-入力!Q71)&lt;=200,"○","最高値エラー"),"最低値エラー")))), IF(入力!Y71="","",IF(入力!Y71&gt;=10,IF(入力!Y71&lt;=200,"○","最高値エラー"),"最低値エラー")))</f>
        <v/>
      </c>
      <c r="Z71" s="361" t="str">
        <f>IF(入力!Z71="","", IF(AND(入力!AC71="",入力!AD71="",入力!AD71="",入力!AG71=""),"", IF(入力!Z71&gt; MAX(入力!AC71:'入力'!AD71,入力!AD71:'入力'!AG71), IF(入力!Z71&gt;=100,IF(入力!Z71&lt;=500,"○","最高値エラー"),"最低値エラー"),"関係性エラー")))</f>
        <v/>
      </c>
      <c r="AA71" s="361" t="str">
        <f>IF(入力!AA71="","", IF(AND(入力!AC71="",入力!AD71="",入力!AD71="",入力!AG71=""),"", IF(入力!AA71&gt; MAX(入力!AC71:'入力'!AD71,入力!AD71:'入力'!AG71), IF(入力!AA71&gt;=100,IF(入力!AA71&lt;=500,"○","最高値エラー"),"最低値エラー"),"関係性エラー")))</f>
        <v/>
      </c>
      <c r="AB71" s="361" t="str">
        <f>IF(入力!AB71="", IF(入力!Z71="",IF(入力!AA71="","", IF((入力!AA71-入力!Q71)&gt;=10,IF((入力!AA71-入力!Q71)&lt;=200,"○","最高値エラー"),"最低値エラー")),IF(入力!AA71="", IF((入力!Z71-入力!Q71)&gt;=10,IF((入力!Z71-入力!Q71)&lt;=200,"○","最高値エラー"),"最低値エラー"),IF(入力!Z71&gt;入力!AA71, IF((入力!Z71-入力!Q71)&gt;=10,IF((入力!Z71-入力!Q71)&lt;=200,"○","最高値エラー"),"最低値エラー"), IF((入力!AA71-入力!Q71)&gt;=10,IF((入力!AA71-入力!Q71)&lt;=200,"○","最高値エラー"),"最低値エラー")))), IF(入力!AB71="","",IF(入力!AB71&gt;=10,IF(入力!AB71&lt;=200,"○","最高値エラー"),"最低値エラー")))</f>
        <v/>
      </c>
      <c r="AC71" s="361" t="str">
        <f>IF(入力!AC71="","", IF(AND(入力!Z71="",入力!AA71=""),"", IF(入力!AC71&lt;MIN(入力!Z71:'入力'!AA71), IF(入力!AC71&gt;=100,IF(入力!AC71&lt;=500,"○","最高値エラー"),"最低値エラー"),"関係性エラー")))</f>
        <v/>
      </c>
      <c r="AD71" s="361" t="str">
        <f>IF(入力!AD71="","", IF(AND(入力!Z71="",入力!AA71=""),"", IF(入力!AD71&lt;MIN(入力!Z71:'入力'!AA71), IF(入力!AD71&gt;=100,IF(入力!AD71&lt;=500,"○","最高値エラー"),"最低値エラー"),"関係性エラー")))</f>
        <v/>
      </c>
      <c r="AE71" s="361" t="str">
        <f>IF(入力!AE71="", IF(入力!AC71="",IF(入力!AD71="","", IF((入力!AD71-入力!Q71)&gt;=10,IF((入力!AD71-入力!Q71)&lt;=200,"○","最高値エラー"),"最低値エラー")),IF(入力!AD71="", IF((入力!AC71-入力!Q71)&gt;=10,IF((入力!AC71-入力!Q71)&lt;=200,"○","最高値エラー"),"最低値エラー"),IF(入力!AC71&gt;入力!AD71, IF((入力!AC71-入力!Q71)&gt;=10,IF((入力!AC71-入力!Q71)&lt;=200,"○","最高値エラー"),"最低値エラー"), IF((入力!AD71-入力!Q71)&gt;=10,IF((入力!AD71-入力!Q71)&lt;=200,"○","最高値エラー"),"最低値エラー")))), IF(入力!AE71="","",IF(入力!AE71&gt;=10,IF(入力!AE71&lt;=200,"○","最高値エラー"),"最低値エラー")))</f>
        <v/>
      </c>
      <c r="AF71" s="361" t="str">
        <f>IF(入力!AF71="","", IF(AND(入力!Z71="",入力!AA71=""),"", IF(入力!AF71&lt;MIN(入力!Z71:'入力'!AA71), IF(入力!AF71&gt;=100,IF(入力!AF71&lt;=500,"○","最高値エラー"),"最低値エラー"),"関係性エラー")))</f>
        <v/>
      </c>
      <c r="AG71" s="361" t="str">
        <f>IF(入力!AG71="","", IF(AND(入力!Z71="",入力!AA71=""),"", IF(入力!AG71&lt;MIN(入力!Z71:'入力'!AA71), IF(入力!AG71&gt;=100,IF(入力!AG71&lt;=500,"○","最高値エラー"),"最低値エラー"),"関係性エラー")))</f>
        <v/>
      </c>
      <c r="AH71" s="361" t="str">
        <f>IF(入力!AH71="", IF(入力!AF71="",IF(入力!AG71="","", IF((入力!AG71-入力!Q71)&gt;=10,IF((入力!AG71-入力!Q71)&lt;=200,"○","最高値エラー"),"最低値エラー")),IF(入力!AG71="", IF((入力!AF71-入力!Q71)&gt;=10,IF((入力!AF71-入力!Q71)&lt;=200,"○","最高値エラー"),"最低値エラー"),IF(入力!AF71&gt;入力!AG71, IF((入力!AF71-入力!Q71)&gt;=10,IF((入力!AF71-入力!Q71)&lt;=200,"○","最高値エラー"),"最低値エラー"), IF((入力!AG71-入力!Q71)&gt;=10,IF((入力!AG71-入力!Q71)&lt;=200,"○","最高値エラー"),"最低値エラー")))), IF(入力!AH71="","",IF(入力!AH71&gt;=10,IF(入力!AH71&lt;=200,"○","最高値エラー"),"最低値エラー")))</f>
        <v/>
      </c>
      <c r="AI71" s="342" t="str">
        <f>IF(入力!AI71="","",IF(入力!AI71&gt;=3,IF(入力!AI71&lt;=20,"○","最高値エラー"),"最低値エラー"))</f>
        <v/>
      </c>
      <c r="AJ71" s="354" t="str">
        <f>IF(入力!AJ71="","",IF(入力!AJ71&gt;=3,IF(入力!AJ71&lt;=20,"○","最高値エラー"),"最低値エラー"))</f>
        <v/>
      </c>
      <c r="AK71" s="340" t="str">
        <f>IF(入力!AK71="","",IF(入力!AK71&gt;=3,IF(入力!AK71&lt;=50,"○","最高値エラー"),"最低値エラー"))</f>
        <v/>
      </c>
      <c r="AL71" s="345" t="str">
        <f>IF(入力!AL71="","",IF(入力!AL71&gt;=3,IF(入力!AL71&lt;=50,"○","最高値エラー"),"最低値エラー"))</f>
        <v/>
      </c>
      <c r="AM71" s="324" t="str">
        <f>IF(入力!AL71="","",IF(入力!AL71&gt;=3,IF(入力!AL71&lt;=50,"○","最高値エラー"),"最低値エラー"))</f>
        <v/>
      </c>
      <c r="AN71" s="379" t="str">
        <f>IF(入力!AN71="","",IF(入力!AN71&gt;=-50,IF(入力!AN71&lt;=100,"○","最高値エラー"),"最低値エラー"))</f>
        <v/>
      </c>
      <c r="AO71" s="324" t="str">
        <f>IF(入力!AO71="","",IF(入力!AO71&gt;=50,IF(入力!AO71&lt;=300,"○","最高値エラー"),"最低値エラー"))</f>
        <v/>
      </c>
      <c r="AP71" s="379" t="str">
        <f>IF(入力!AP71="","",IF(入力!AP71&gt;=-50,IF(入力!AP71&lt;=100,"○","最高値エラー"),"最低値エラー"))</f>
        <v/>
      </c>
      <c r="AQ71" s="324" t="str">
        <f>IF(入力!AQ71="","",IF(入力!AQ71&gt;=20,IF(入力!AQ71&lt;=200,"○","最高値エラー"),"最低値エラー"))</f>
        <v/>
      </c>
      <c r="AR71" s="379" t="str">
        <f>IF(入力!AR71="","",IF(入力!AR71&gt;=20,IF(入力!AR71&lt;=200,"○","最高値エラー"),"最低値エラー"))</f>
        <v/>
      </c>
      <c r="AS71" s="389" t="str">
        <f>IF(入力!AS71="","",IF(入力!AS71&gt;=0,IF(入力!AS71&lt;=4000,"○","最高値エラー"),"最低値エラー"))</f>
        <v/>
      </c>
      <c r="AT71" s="425" t="str">
        <f>IF(入力!AT71="","",IF(入力!AT71&gt;=0,IF(入力!AT71&lt;=100,"○","最高値エラー"),"最低値エラー"))</f>
        <v/>
      </c>
      <c r="AU71" s="324" t="str">
        <f>IF(入力!AU71="","",IF(入力!AU71&gt;=0,IF(入力!AU71&lt;=150,"○","最高値エラー"),"最低値エラー"))</f>
        <v/>
      </c>
      <c r="AV71" s="332" t="str">
        <f>IF(入力!AV71="","",IF(入力!AV71&gt;=0,IF(入力!AV71&lt;=150,"○","最高値エラー"),"最低値エラー"))</f>
        <v/>
      </c>
      <c r="AW71" s="324" t="str">
        <f>IF(入力!AW71="","",IF(入力!AW71&gt;=0,IF(入力!AW71&lt;=150,"○","最高値エラー"),"最低値エラー"))</f>
        <v/>
      </c>
      <c r="AX71" s="396" t="str">
        <f>IF(入力!AX71="","",IF(入力!AX71&gt;=0,IF(入力!AX71&lt;=150,"○","最高値エラー"),"最低値エラー"))</f>
        <v/>
      </c>
    </row>
    <row r="72" spans="1:50">
      <c r="A72" s="84">
        <f>IF(入力!A72="","",入力!A72)</f>
        <v>59</v>
      </c>
      <c r="B72" s="146" t="str">
        <f>IF(入力!B72="","",入力!B72)</f>
        <v/>
      </c>
      <c r="C72" s="146" t="str">
        <f>IF(入力!C72="","",入力!C72)</f>
        <v/>
      </c>
      <c r="D72" s="91" t="str">
        <f>IF(入力!D72="","",入力!D72)</f>
        <v/>
      </c>
      <c r="E72" s="507" t="str">
        <f>IF(入力!E72="", IF(D72="","",DATEDIF(D72,入力!$C$3,"Y")),入力!E72)</f>
        <v/>
      </c>
      <c r="F72" s="507" t="str">
        <f>IF(入力!F72="","",入力!F72)</f>
        <v/>
      </c>
      <c r="G72" s="146" t="str">
        <f>IF(入力!G72="","",入力!G72)</f>
        <v/>
      </c>
      <c r="H72" s="146" t="str">
        <f>IF(入力!H72="","",入力!H72)</f>
        <v/>
      </c>
      <c r="I72" s="507" t="str">
        <f>IF(入力!I72="","",入力!I72)</f>
        <v/>
      </c>
      <c r="J72" s="122" t="str">
        <f>IF(入力!J72="","",入力!J72)</f>
        <v/>
      </c>
      <c r="K72" s="406" t="str">
        <f>IF(入力!K72="","",IF(入力!K72&gt;=100,IF(入力!K72&lt;=250,"○","最高値エラー"),"最低値エラー"))</f>
        <v/>
      </c>
      <c r="L72" s="342" t="str">
        <f>IF(入力!L72="","",IF(入力!L72&gt;=20,IF(入力!L72&lt;=200,"○","最高値エラー"),"最低値エラー"))</f>
        <v/>
      </c>
      <c r="M72" s="325" t="str">
        <f>IF(入力!M72="","",IF(入力!M72&gt;=0,IF(入力!M72&lt;=100,"○","最高値エラー"),"最低値エラー"))</f>
        <v/>
      </c>
      <c r="N72" s="325" t="str">
        <f>IF(入力!N72="","",IF(入力!N72&gt;=0,IF(入力!N72&lt;=100,"○","最高値エラー"),"最低値エラー"))</f>
        <v/>
      </c>
      <c r="O72" s="325" t="str">
        <f>IF(入力!O72="", IF(OR(入力!L72="",入力!M72="",入力!N72=""),"", IF(入力!L72&gt;(入力!L72-(入力!L72*(4.57/(1.0868-0.00133*(入力!M72+入力!N72))-4.142)*100)/100), IF((入力!L72-(入力!L72*(4.57/(1.0868-0.00133*(入力!M72+入力!N72))-4.142)*100)/100)&gt;=20,IF((入力!L72-(入力!L72*(4.57/(1.0868-0.00133*(入力!M72+入力!N72))-4.142)*100)/100)&lt;=200,"○","最高値エラー"),"最低値エラー"),"関係性エラー")), IF(入力!O72&gt;=20,IF(入力!O72&lt;=200,IF(入力!L72&gt;入力!O72,"○","関係性エラー"),"最高値エラー"),"最低値エラー"))</f>
        <v/>
      </c>
      <c r="P72" s="325" t="str">
        <f>IF(入力!P72="", IF(入力!K72="","", IF(入力!L72/POWER(入力!K72/100,2)&gt;=10,IF(入力!L72/POWER(入力!K72/100,2)&lt;=50,"○","最高値エラー"),"最低値エラー")), IF(入力!P72&gt;=10,IF(入力!P72&lt;=50,"○","最高値エラー"),"最低値エラー"))</f>
        <v/>
      </c>
      <c r="Q72" s="407" t="str">
        <f>IF(入力!Q72="","", IF(入力!R72="","", IF(入力!Q72&gt;=入力!R72, IF(入力!Q72&gt;=100,IF(入力!Q72&lt;=300,"○","最高値エラー"),"最低値エラー"),"関係性エラー")))</f>
        <v/>
      </c>
      <c r="R72" s="379" t="str">
        <f>IF(入力!R72="","", IF(入力!Q72="","", IF(入力!Q72&gt;=入力!R72, IF(入力!R72&gt;=100,IF(入力!R72&lt;=300,"○","最高値エラー"),"最低値エラー"),"関係性エラー")))</f>
        <v/>
      </c>
      <c r="S72" s="348" t="str">
        <f>IF(入力!S72="","", IF(AND(入力!U72="",入力!V72=""),"", IF(入力!S72&lt; MIN(入力!U72,入力!V72), IF(入力!S72&gt;=2,IF(入力!S72&lt;=10,"○","最低値エラー"),"最高値エラー"),"関係性エラー")))</f>
        <v/>
      </c>
      <c r="T72" s="343" t="str">
        <f>IF(入力!T72="","", IF(AND(入力!U72="",入力!V72=""),"", IF(入力!T72&lt; MIN(入力!U72,入力!V72), IF(入力!T72&gt;=2,IF(入力!T72&lt;=10,"○","最低値エラー"),"最高値エラー"),"関係性エラー")))</f>
        <v/>
      </c>
      <c r="U72" s="344" t="str">
        <f>IF(入力!U72="","", IF(AND(入力!S72="",入力!T72=""),"", IF(入力!U72&gt;MAX(入力!S72,入力!T72), IF(入力!U72&gt;=3,IF(入力!U72&lt;=10,"○","最低値エラー"),"最高値エラー"),"関係性エラー")))</f>
        <v/>
      </c>
      <c r="V72" s="413" t="str">
        <f>IF(入力!V72="","", IF(AND(入力!S72="",入力!T72=""),"", IF(入力!V72&gt;MAX(入力!S72,入力!T72), IF(入力!V72&gt;=3,IF(入力!V72&lt;=10,"○","最低値エラー"),"最高値エラー"),"関係性エラー")))</f>
        <v/>
      </c>
      <c r="W72" s="417" t="str">
        <f>IF(入力!W72="","",IF(入力!W72&gt;=100,IF(入力!W72&lt;=500,"○","最高値エラー"),"最低値エラー"))</f>
        <v/>
      </c>
      <c r="X72" s="418" t="str">
        <f>IF(入力!X72="","",IF(入力!X72&gt;=100,IF(入力!X72&lt;=500,"○","最高値エラー"),"最低値エラー"))</f>
        <v/>
      </c>
      <c r="Y72" s="361" t="str">
        <f>IF(入力!Y72="", IF(入力!W72="",IF(入力!X72="","", IF((入力!X72-入力!Q72)&gt;=10,IF((入力!X72-入力!Q72)&lt;=200,"○","最高値エラー"),"最低値エラー")),IF(入力!X72="", IF((入力!W72-入力!Q72)&gt;=10,IF((入力!W72-入力!Q72)&lt;=200,"○","最高値エラー"),"最低値エラー"),IF(入力!W72&gt;入力!X72, IF((入力!W72-入力!Q72)&gt;=10,IF((入力!W72-入力!Q72)&lt;=200,"○","最高値エラー"),"最低値エラー"), IF((入力!X72-入力!Q72)&gt;=10,IF((入力!X72-入力!Q72)&lt;=200,"○","最高値エラー"),"最低値エラー")))), IF(入力!Y72="","",IF(入力!Y72&gt;=10,IF(入力!Y72&lt;=200,"○","最高値エラー"),"最低値エラー")))</f>
        <v/>
      </c>
      <c r="Z72" s="361" t="str">
        <f>IF(入力!Z72="","", IF(AND(入力!AC72="",入力!AD72="",入力!AD72="",入力!AG72=""),"", IF(入力!Z72&gt; MAX(入力!AC72:'入力'!AD72,入力!AD72:'入力'!AG72), IF(入力!Z72&gt;=100,IF(入力!Z72&lt;=500,"○","最高値エラー"),"最低値エラー"),"関係性エラー")))</f>
        <v/>
      </c>
      <c r="AA72" s="361" t="str">
        <f>IF(入力!AA72="","", IF(AND(入力!AC72="",入力!AD72="",入力!AD72="",入力!AG72=""),"", IF(入力!AA72&gt; MAX(入力!AC72:'入力'!AD72,入力!AD72:'入力'!AG72), IF(入力!AA72&gt;=100,IF(入力!AA72&lt;=500,"○","最高値エラー"),"最低値エラー"),"関係性エラー")))</f>
        <v/>
      </c>
      <c r="AB72" s="361" t="str">
        <f>IF(入力!AB72="", IF(入力!Z72="",IF(入力!AA72="","", IF((入力!AA72-入力!Q72)&gt;=10,IF((入力!AA72-入力!Q72)&lt;=200,"○","最高値エラー"),"最低値エラー")),IF(入力!AA72="", IF((入力!Z72-入力!Q72)&gt;=10,IF((入力!Z72-入力!Q72)&lt;=200,"○","最高値エラー"),"最低値エラー"),IF(入力!Z72&gt;入力!AA72, IF((入力!Z72-入力!Q72)&gt;=10,IF((入力!Z72-入力!Q72)&lt;=200,"○","最高値エラー"),"最低値エラー"), IF((入力!AA72-入力!Q72)&gt;=10,IF((入力!AA72-入力!Q72)&lt;=200,"○","最高値エラー"),"最低値エラー")))), IF(入力!AB72="","",IF(入力!AB72&gt;=10,IF(入力!AB72&lt;=200,"○","最高値エラー"),"最低値エラー")))</f>
        <v/>
      </c>
      <c r="AC72" s="361" t="str">
        <f>IF(入力!AC72="","", IF(AND(入力!Z72="",入力!AA72=""),"", IF(入力!AC72&lt;MIN(入力!Z72:'入力'!AA72), IF(入力!AC72&gt;=100,IF(入力!AC72&lt;=500,"○","最高値エラー"),"最低値エラー"),"関係性エラー")))</f>
        <v/>
      </c>
      <c r="AD72" s="361" t="str">
        <f>IF(入力!AD72="","", IF(AND(入力!Z72="",入力!AA72=""),"", IF(入力!AD72&lt;MIN(入力!Z72:'入力'!AA72), IF(入力!AD72&gt;=100,IF(入力!AD72&lt;=500,"○","最高値エラー"),"最低値エラー"),"関係性エラー")))</f>
        <v/>
      </c>
      <c r="AE72" s="361" t="str">
        <f>IF(入力!AE72="", IF(入力!AC72="",IF(入力!AD72="","", IF((入力!AD72-入力!Q72)&gt;=10,IF((入力!AD72-入力!Q72)&lt;=200,"○","最高値エラー"),"最低値エラー")),IF(入力!AD72="", IF((入力!AC72-入力!Q72)&gt;=10,IF((入力!AC72-入力!Q72)&lt;=200,"○","最高値エラー"),"最低値エラー"),IF(入力!AC72&gt;入力!AD72, IF((入力!AC72-入力!Q72)&gt;=10,IF((入力!AC72-入力!Q72)&lt;=200,"○","最高値エラー"),"最低値エラー"), IF((入力!AD72-入力!Q72)&gt;=10,IF((入力!AD72-入力!Q72)&lt;=200,"○","最高値エラー"),"最低値エラー")))), IF(入力!AE72="","",IF(入力!AE72&gt;=10,IF(入力!AE72&lt;=200,"○","最高値エラー"),"最低値エラー")))</f>
        <v/>
      </c>
      <c r="AF72" s="361" t="str">
        <f>IF(入力!AF72="","", IF(AND(入力!Z72="",入力!AA72=""),"", IF(入力!AF72&lt;MIN(入力!Z72:'入力'!AA72), IF(入力!AF72&gt;=100,IF(入力!AF72&lt;=500,"○","最高値エラー"),"最低値エラー"),"関係性エラー")))</f>
        <v/>
      </c>
      <c r="AG72" s="361" t="str">
        <f>IF(入力!AG72="","", IF(AND(入力!Z72="",入力!AA72=""),"", IF(入力!AG72&lt;MIN(入力!Z72:'入力'!AA72), IF(入力!AG72&gt;=100,IF(入力!AG72&lt;=500,"○","最高値エラー"),"最低値エラー"),"関係性エラー")))</f>
        <v/>
      </c>
      <c r="AH72" s="361" t="str">
        <f>IF(入力!AH72="", IF(入力!AF72="",IF(入力!AG72="","", IF((入力!AG72-入力!Q72)&gt;=10,IF((入力!AG72-入力!Q72)&lt;=200,"○","最高値エラー"),"最低値エラー")),IF(入力!AG72="", IF((入力!AF72-入力!Q72)&gt;=10,IF((入力!AF72-入力!Q72)&lt;=200,"○","最高値エラー"),"最低値エラー"),IF(入力!AF72&gt;入力!AG72, IF((入力!AF72-入力!Q72)&gt;=10,IF((入力!AF72-入力!Q72)&lt;=200,"○","最高値エラー"),"最低値エラー"), IF((入力!AG72-入力!Q72)&gt;=10,IF((入力!AG72-入力!Q72)&lt;=200,"○","最高値エラー"),"最低値エラー")))), IF(入力!AH72="","",IF(入力!AH72&gt;=10,IF(入力!AH72&lt;=200,"○","最高値エラー"),"最低値エラー")))</f>
        <v/>
      </c>
      <c r="AI72" s="342" t="str">
        <f>IF(入力!AI72="","",IF(入力!AI72&gt;=3,IF(入力!AI72&lt;=20,"○","最高値エラー"),"最低値エラー"))</f>
        <v/>
      </c>
      <c r="AJ72" s="354" t="str">
        <f>IF(入力!AJ72="","",IF(入力!AJ72&gt;=3,IF(入力!AJ72&lt;=20,"○","最高値エラー"),"最低値エラー"))</f>
        <v/>
      </c>
      <c r="AK72" s="340" t="str">
        <f>IF(入力!AK72="","",IF(入力!AK72&gt;=3,IF(入力!AK72&lt;=50,"○","最高値エラー"),"最低値エラー"))</f>
        <v/>
      </c>
      <c r="AL72" s="345" t="str">
        <f>IF(入力!AL72="","",IF(入力!AL72&gt;=3,IF(入力!AL72&lt;=50,"○","最高値エラー"),"最低値エラー"))</f>
        <v/>
      </c>
      <c r="AM72" s="324" t="str">
        <f>IF(入力!AL72="","",IF(入力!AL72&gt;=3,IF(入力!AL72&lt;=50,"○","最高値エラー"),"最低値エラー"))</f>
        <v/>
      </c>
      <c r="AN72" s="379" t="str">
        <f>IF(入力!AN72="","",IF(入力!AN72&gt;=-50,IF(入力!AN72&lt;=100,"○","最高値エラー"),"最低値エラー"))</f>
        <v/>
      </c>
      <c r="AO72" s="324" t="str">
        <f>IF(入力!AO72="","",IF(入力!AO72&gt;=50,IF(入力!AO72&lt;=300,"○","最高値エラー"),"最低値エラー"))</f>
        <v/>
      </c>
      <c r="AP72" s="379" t="str">
        <f>IF(入力!AP72="","",IF(入力!AP72&gt;=-50,IF(入力!AP72&lt;=100,"○","最高値エラー"),"最低値エラー"))</f>
        <v/>
      </c>
      <c r="AQ72" s="324" t="str">
        <f>IF(入力!AQ72="","",IF(入力!AQ72&gt;=20,IF(入力!AQ72&lt;=200,"○","最高値エラー"),"最低値エラー"))</f>
        <v/>
      </c>
      <c r="AR72" s="379" t="str">
        <f>IF(入力!AR72="","",IF(入力!AR72&gt;=20,IF(入力!AR72&lt;=200,"○","最高値エラー"),"最低値エラー"))</f>
        <v/>
      </c>
      <c r="AS72" s="389" t="str">
        <f>IF(入力!AS72="","",IF(入力!AS72&gt;=0,IF(入力!AS72&lt;=4000,"○","最高値エラー"),"最低値エラー"))</f>
        <v/>
      </c>
      <c r="AT72" s="425" t="str">
        <f>IF(入力!AT72="","",IF(入力!AT72&gt;=0,IF(入力!AT72&lt;=100,"○","最高値エラー"),"最低値エラー"))</f>
        <v/>
      </c>
      <c r="AU72" s="324" t="str">
        <f>IF(入力!AU72="","",IF(入力!AU72&gt;=0,IF(入力!AU72&lt;=150,"○","最高値エラー"),"最低値エラー"))</f>
        <v/>
      </c>
      <c r="AV72" s="332" t="str">
        <f>IF(入力!AV72="","",IF(入力!AV72&gt;=0,IF(入力!AV72&lt;=150,"○","最高値エラー"),"最低値エラー"))</f>
        <v/>
      </c>
      <c r="AW72" s="324" t="str">
        <f>IF(入力!AW72="","",IF(入力!AW72&gt;=0,IF(入力!AW72&lt;=150,"○","最高値エラー"),"最低値エラー"))</f>
        <v/>
      </c>
      <c r="AX72" s="396" t="str">
        <f>IF(入力!AX72="","",IF(入力!AX72&gt;=0,IF(入力!AX72&lt;=150,"○","最高値エラー"),"最低値エラー"))</f>
        <v/>
      </c>
    </row>
    <row r="73" spans="1:50" ht="14.25" thickBot="1">
      <c r="A73" s="145">
        <f>IF(入力!A73="","",入力!A73)</f>
        <v>60</v>
      </c>
      <c r="B73" s="164" t="str">
        <f>IF(入力!B73="","",入力!B73)</f>
        <v/>
      </c>
      <c r="C73" s="164" t="str">
        <f>IF(入力!C73="","",入力!C73)</f>
        <v/>
      </c>
      <c r="D73" s="113" t="str">
        <f>IF(入力!D73="","",入力!D73)</f>
        <v/>
      </c>
      <c r="E73" s="87" t="str">
        <f>IF(入力!E73="", IF(D73="","",DATEDIF(D73,入力!$C$3,"Y")),入力!E73)</f>
        <v/>
      </c>
      <c r="F73" s="87" t="str">
        <f>IF(入力!F73="","",入力!F73)</f>
        <v/>
      </c>
      <c r="G73" s="164" t="str">
        <f>IF(入力!G73="","",入力!G73)</f>
        <v/>
      </c>
      <c r="H73" s="164" t="str">
        <f>IF(入力!H73="","",入力!H73)</f>
        <v/>
      </c>
      <c r="I73" s="173" t="str">
        <f>IF(入力!I73="","",入力!I73)</f>
        <v/>
      </c>
      <c r="J73" s="226" t="str">
        <f>IF(入力!J73="","",入力!J73)</f>
        <v/>
      </c>
      <c r="K73" s="408" t="str">
        <f>IF(入力!K73="","",IF(入力!K73&gt;=100,IF(入力!K73&lt;=250,"○","最高値エラー"),"最低値エラー"))</f>
        <v/>
      </c>
      <c r="L73" s="412" t="str">
        <f>IF(入力!L73="","",IF(入力!L73&gt;=20,IF(入力!L73&lt;=200,"○","最高値エラー"),"最低値エラー"))</f>
        <v/>
      </c>
      <c r="M73" s="409" t="str">
        <f>IF(入力!M73="","",IF(入力!M73&gt;=0,IF(入力!M73&lt;=100,"○","最高値エラー"),"最低値エラー"))</f>
        <v/>
      </c>
      <c r="N73" s="409" t="str">
        <f>IF(入力!N73="","",IF(入力!N73&gt;=0,IF(入力!N73&lt;=100,"○","最高値エラー"),"最低値エラー"))</f>
        <v/>
      </c>
      <c r="O73" s="325" t="str">
        <f>IF(入力!O73="", IF(OR(入力!L73="",入力!M73="",入力!N73=""),"", IF(入力!L73&gt;(入力!L73-(入力!L73*(4.57/(1.0868-0.00133*(入力!M73+入力!N73))-4.142)*100)/100), IF((入力!L73-(入力!L73*(4.57/(1.0868-0.00133*(入力!M73+入力!N73))-4.142)*100)/100)&gt;=20,IF((入力!L73-(入力!L73*(4.57/(1.0868-0.00133*(入力!M73+入力!N73))-4.142)*100)/100)&lt;=200,"○","最高値エラー"),"最低値エラー"),"関係性エラー")), IF(入力!O73&gt;=20,IF(入力!O73&lt;=200,IF(入力!L73&gt;入力!O73,"○","関係性エラー"),"最高値エラー"),"最低値エラー"))</f>
        <v/>
      </c>
      <c r="P73" s="409" t="str">
        <f>IF(入力!P73="", IF(入力!K73="","", IF(入力!L73/POWER(入力!K73/100,2)&gt;=10,IF(入力!L73/POWER(入力!K73/100,2)&lt;=50,"○","最高値エラー"),"最低値エラー")), IF(入力!P73&gt;=10,IF(入力!P73&lt;=50,"○","最高値エラー"),"最低値エラー"))</f>
        <v/>
      </c>
      <c r="Q73" s="410" t="str">
        <f>IF(入力!Q73="","", IF(入力!R73="","", IF(入力!Q73&gt;=入力!R73, IF(入力!Q73&gt;=100,IF(入力!Q73&lt;=300,"○","最高値エラー"),"最低値エラー"),"関係性エラー")))</f>
        <v/>
      </c>
      <c r="R73" s="411" t="str">
        <f>IF(入力!R73="","", IF(入力!Q73="","", IF(入力!Q73&gt;=入力!R73, IF(入力!R73&gt;=100,IF(入力!R73&lt;=300,"○","最高値エラー"),"最低値エラー"),"関係性エラー")))</f>
        <v/>
      </c>
      <c r="S73" s="415" t="str">
        <f>IF(入力!S73="","", IF(AND(入力!U73="",入力!V73=""),"", IF(入力!S73&lt; MIN(入力!U73,入力!V73), IF(入力!S73&gt;=2,IF(入力!S73&lt;=10,"○","最低値エラー"),"最高値エラー"),"関係性エラー")))</f>
        <v/>
      </c>
      <c r="T73" s="510" t="str">
        <f>IF(入力!T73="","", IF(AND(入力!U73="",入力!V73=""),"", IF(入力!T73&lt; MIN(入力!U73,入力!V73), IF(入力!T73&gt;=2,IF(入力!T73&lt;=10,"○","最低値エラー"),"最高値エラー"),"関係性エラー")))</f>
        <v/>
      </c>
      <c r="U73" s="415" t="str">
        <f>IF(入力!U73="","", IF(AND(入力!S73="",入力!T73=""),"", IF(入力!U73&gt;MAX(入力!S73,入力!T73), IF(入力!U73&gt;=3,IF(入力!U73&lt;=10,"○","最低値エラー"),"最高値エラー"),"関係性エラー")))</f>
        <v/>
      </c>
      <c r="V73" s="416" t="str">
        <f>IF(入力!V73="","", IF(AND(入力!S73="",入力!T73=""),"", IF(入力!V73&gt;MAX(入力!S73,入力!T73), IF(入力!V73&gt;=3,IF(入力!V73&lt;=10,"○","最低値エラー"),"最高値エラー"),"関係性エラー")))</f>
        <v/>
      </c>
      <c r="W73" s="419" t="str">
        <f>IF(入力!W73="","",IF(入力!W73&gt;=100,IF(入力!W73&lt;=500,"○","最高値エラー"),"最低値エラー"))</f>
        <v/>
      </c>
      <c r="X73" s="420" t="str">
        <f>IF(入力!X73="","",IF(入力!X73&gt;=100,IF(入力!X73&lt;=500,"○","最高値エラー"),"最低値エラー"))</f>
        <v/>
      </c>
      <c r="Y73" s="421" t="str">
        <f>IF(入力!Y73="", IF(入力!W73="",IF(入力!X73="","", IF((入力!X73-入力!Q73)&gt;=10,IF((入力!X73-入力!Q73)&lt;=200,"○","最高値エラー"),"最低値エラー")),IF(入力!X73="", IF((入力!W73-入力!Q73)&gt;=10,IF((入力!W73-入力!Q73)&lt;=200,"○","最高値エラー"),"最低値エラー"),IF(入力!W73&gt;入力!X73, IF((入力!W73-入力!Q73)&gt;=10,IF((入力!W73-入力!Q73)&lt;=200,"○","最高値エラー"),"最低値エラー"), IF((入力!X73-入力!Q73)&gt;=10,IF((入力!X73-入力!Q73)&lt;=200,"○","最高値エラー"),"最低値エラー")))), IF(入力!Y73="","",IF(入力!Y73&gt;=10,IF(入力!Y73&lt;=200,"○","最高値エラー"),"最低値エラー")))</f>
        <v/>
      </c>
      <c r="Z73" s="421" t="str">
        <f>IF(入力!Z73="","", IF(AND(入力!AC73="",入力!AD73="",入力!AD73="",入力!AG73=""),"", IF(入力!Z73&gt; MAX(入力!AC73:'入力'!AD73,入力!AD73:'入力'!AG73), IF(入力!Z73&gt;=100,IF(入力!Z73&lt;=500,"○","最高値エラー"),"最低値エラー"),"関係性エラー")))</f>
        <v/>
      </c>
      <c r="AA73" s="421" t="str">
        <f>IF(入力!AA73="","", IF(AND(入力!AC73="",入力!AD73="",入力!AD73="",入力!AG73=""),"", IF(入力!AA73&gt; MAX(入力!AC73:'入力'!AD73,入力!AD73:'入力'!AG73), IF(入力!AA73&gt;=100,IF(入力!AA73&lt;=500,"○","最高値エラー"),"最低値エラー"),"関係性エラー")))</f>
        <v/>
      </c>
      <c r="AB73" s="421" t="str">
        <f>IF(入力!AB73="", IF(入力!Z73="",IF(入力!AA73="","", IF((入力!AA73-入力!Q73)&gt;=10,IF((入力!AA73-入力!Q73)&lt;=200,"○","最高値エラー"),"最低値エラー")),IF(入力!AA73="", IF((入力!Z73-入力!Q73)&gt;=10,IF((入力!Z73-入力!Q73)&lt;=200,"○","最高値エラー"),"最低値エラー"),IF(入力!Z73&gt;入力!AA73, IF((入力!Z73-入力!Q73)&gt;=10,IF((入力!Z73-入力!Q73)&lt;=200,"○","最高値エラー"),"最低値エラー"), IF((入力!AA73-入力!Q73)&gt;=10,IF((入力!AA73-入力!Q73)&lt;=200,"○","最高値エラー"),"最低値エラー")))), IF(入力!AB73="","",IF(入力!AB73&gt;=10,IF(入力!AB73&lt;=200,"○","最高値エラー"),"最低値エラー")))</f>
        <v/>
      </c>
      <c r="AC73" s="421" t="str">
        <f>IF(入力!AC73="","", IF(AND(入力!Z73="",入力!AA73=""),"", IF(入力!AC73&lt;MIN(入力!Z73:'入力'!AA73), IF(入力!AC73&gt;=100,IF(入力!AC73&lt;=500,"○","最高値エラー"),"最低値エラー"),"関係性エラー")))</f>
        <v/>
      </c>
      <c r="AD73" s="421" t="str">
        <f>IF(入力!AD73="","", IF(AND(入力!Z73="",入力!AA73=""),"", IF(入力!AD73&lt;MIN(入力!Z73:'入力'!AA73), IF(入力!AD73&gt;=100,IF(入力!AD73&lt;=500,"○","最高値エラー"),"最低値エラー"),"関係性エラー")))</f>
        <v/>
      </c>
      <c r="AE73" s="421" t="str">
        <f>IF(入力!AE73="", IF(入力!AC73="",IF(入力!AD73="","", IF((入力!AD73-入力!Q73)&gt;=10,IF((入力!AD73-入力!Q73)&lt;=200,"○","最高値エラー"),"最低値エラー")),IF(入力!AD73="", IF((入力!AC73-入力!Q73)&gt;=10,IF((入力!AC73-入力!Q73)&lt;=200,"○","最高値エラー"),"最低値エラー"),IF(入力!AC73&gt;入力!AD73, IF((入力!AC73-入力!Q73)&gt;=10,IF((入力!AC73-入力!Q73)&lt;=200,"○","最高値エラー"),"最低値エラー"), IF((入力!AD73-入力!Q73)&gt;=10,IF((入力!AD73-入力!Q73)&lt;=200,"○","最高値エラー"),"最低値エラー")))), IF(入力!AE73="","",IF(入力!AE73&gt;=10,IF(入力!AE73&lt;=200,"○","最高値エラー"),"最低値エラー")))</f>
        <v/>
      </c>
      <c r="AF73" s="421" t="str">
        <f>IF(入力!AF73="","", IF(AND(入力!Z73="",入力!AA73=""),"", IF(入力!AF73&lt;MIN(入力!Z73:'入力'!AA73), IF(入力!AF73&gt;=100,IF(入力!AF73&lt;=500,"○","最高値エラー"),"最低値エラー"),"関係性エラー")))</f>
        <v/>
      </c>
      <c r="AG73" s="421" t="str">
        <f>IF(入力!AG73="","", IF(AND(入力!Z73="",入力!AA73=""),"", IF(入力!AG73&lt;MIN(入力!Z73:'入力'!AA73), IF(入力!AG73&gt;=100,IF(入力!AG73&lt;=500,"○","最高値エラー"),"最低値エラー"),"関係性エラー")))</f>
        <v/>
      </c>
      <c r="AH73" s="421" t="str">
        <f>IF(入力!AH73="", IF(入力!AF73="",IF(入力!AG73="","", IF((入力!AG73-入力!Q73)&gt;=10,IF((入力!AG73-入力!Q73)&lt;=200,"○","最高値エラー"),"最低値エラー")),IF(入力!AG73="", IF((入力!AF73-入力!Q73)&gt;=10,IF((入力!AF73-入力!Q73)&lt;=200,"○","最高値エラー"),"最低値エラー"),IF(入力!AF73&gt;入力!AG73, IF((入力!AF73-入力!Q73)&gt;=10,IF((入力!AF73-入力!Q73)&lt;=200,"○","最高値エラー"),"最低値エラー"), IF((入力!AG73-入力!Q73)&gt;=10,IF((入力!AG73-入力!Q73)&lt;=200,"○","最高値エラー"),"最低値エラー")))), IF(入力!AH73="","",IF(入力!AH73&gt;=10,IF(入力!AH73&lt;=200,"○","最高値エラー"),"最低値エラー")))</f>
        <v/>
      </c>
      <c r="AI73" s="412" t="str">
        <f>IF(入力!AI73="","",IF(入力!AI73&gt;=3,IF(入力!AI73&lt;=20,"○","最高値エラー"),"最低値エラー"))</f>
        <v/>
      </c>
      <c r="AJ73" s="422" t="str">
        <f>IF(入力!AJ73="","",IF(入力!AJ73&gt;=3,IF(入力!AJ73&lt;=20,"○","最高値エラー"),"最低値エラー"))</f>
        <v/>
      </c>
      <c r="AK73" s="423" t="str">
        <f>IF(入力!AK73="","",IF(入力!AK73&gt;=3,IF(入力!AK73&lt;=50,"○","最高値エラー"),"最低値エラー"))</f>
        <v/>
      </c>
      <c r="AL73" s="422" t="str">
        <f>IF(入力!AL73="","",IF(入力!AL73&gt;=3,IF(入力!AL73&lt;=50,"○","最高値エラー"),"最低値エラー"))</f>
        <v/>
      </c>
      <c r="AM73" s="424" t="str">
        <f>IF(入力!AL73="","",IF(入力!AL73&gt;=3,IF(入力!AL73&lt;=50,"○","最高値エラー"),"最低値エラー"))</f>
        <v/>
      </c>
      <c r="AN73" s="411" t="str">
        <f>IF(入力!AN73="","",IF(入力!AN73&gt;=-50,IF(入力!AN73&lt;=100,"○","最高値エラー"),"最低値エラー"))</f>
        <v/>
      </c>
      <c r="AO73" s="424" t="str">
        <f>IF(入力!AO73="","",IF(入力!AO73&gt;=50,IF(入力!AO73&lt;=300,"○","最高値エラー"),"最低値エラー"))</f>
        <v/>
      </c>
      <c r="AP73" s="411" t="str">
        <f>IF(入力!AP73="","",IF(入力!AP73&gt;=-50,IF(入力!AP73&lt;=100,"○","最高値エラー"),"最低値エラー"))</f>
        <v/>
      </c>
      <c r="AQ73" s="424" t="str">
        <f>IF(入力!AQ73="","",IF(入力!AQ73&gt;=20,IF(入力!AQ73&lt;=200,"○","最高値エラー"),"最低値エラー"))</f>
        <v/>
      </c>
      <c r="AR73" s="411" t="str">
        <f>IF(入力!AR73="","",IF(入力!AR73&gt;=20,IF(入力!AR73&lt;=200,"○","最高値エラー"),"最低値エラー"))</f>
        <v/>
      </c>
      <c r="AS73" s="419" t="str">
        <f>IF(入力!AS73="","",IF(入力!AS73&gt;=0,IF(入力!AS73&lt;=4000,"○","最高値エラー"),"最低値エラー"))</f>
        <v/>
      </c>
      <c r="AT73" s="426" t="str">
        <f>IF(入力!AT73="","",IF(入力!AT73&gt;=0,IF(入力!AT73&lt;=100,"○","最高値エラー"),"最低値エラー"))</f>
        <v/>
      </c>
      <c r="AU73" s="424" t="str">
        <f>IF(入力!AU73="","",IF(入力!AU73&gt;=0,IF(入力!AU73&lt;=150,"○","最高値エラー"),"最低値エラー"))</f>
        <v/>
      </c>
      <c r="AV73" s="409" t="str">
        <f>IF(入力!AV73="","",IF(入力!AV73&gt;=0,IF(入力!AV73&lt;=150,"○","最高値エラー"),"最低値エラー"))</f>
        <v/>
      </c>
      <c r="AW73" s="424" t="str">
        <f>IF(入力!AW73="","",IF(入力!AW73&gt;=0,IF(入力!AW73&lt;=150,"○","最高値エラー"),"最低値エラー"))</f>
        <v/>
      </c>
      <c r="AX73" s="427" t="str">
        <f>IF(入力!AX73="","",IF(入力!AX73&gt;=0,IF(入力!AX73&lt;=150,"○","最高値エラー"),"最低値エラー"))</f>
        <v/>
      </c>
    </row>
    <row r="74" spans="1:50" ht="14.25" thickTop="1">
      <c r="I74" s="618" t="s">
        <v>290</v>
      </c>
      <c r="J74" s="619"/>
      <c r="K74" s="516">
        <f>COUNTIF(K14:K73,"○")</f>
        <v>0</v>
      </c>
      <c r="L74" s="519">
        <f t="shared" ref="L74:AX74" si="0">COUNTIF(L14:L73,"○")</f>
        <v>0</v>
      </c>
      <c r="M74" s="519">
        <f t="shared" si="0"/>
        <v>0</v>
      </c>
      <c r="N74" s="519">
        <f t="shared" si="0"/>
        <v>0</v>
      </c>
      <c r="O74" s="519">
        <f t="shared" si="0"/>
        <v>0</v>
      </c>
      <c r="P74" s="519">
        <f t="shared" si="0"/>
        <v>0</v>
      </c>
      <c r="Q74" s="519">
        <f t="shared" si="0"/>
        <v>0</v>
      </c>
      <c r="R74" s="513">
        <f t="shared" si="0"/>
        <v>0</v>
      </c>
      <c r="S74" s="516">
        <f t="shared" si="0"/>
        <v>0</v>
      </c>
      <c r="T74" s="513">
        <f t="shared" si="0"/>
        <v>0</v>
      </c>
      <c r="U74" s="516">
        <f t="shared" si="0"/>
        <v>0</v>
      </c>
      <c r="V74" s="513">
        <f t="shared" si="0"/>
        <v>0</v>
      </c>
      <c r="W74" s="516">
        <f t="shared" si="0"/>
        <v>0</v>
      </c>
      <c r="X74" s="519">
        <f t="shared" si="0"/>
        <v>0</v>
      </c>
      <c r="Y74" s="519">
        <f t="shared" si="0"/>
        <v>0</v>
      </c>
      <c r="Z74" s="519">
        <f t="shared" si="0"/>
        <v>0</v>
      </c>
      <c r="AA74" s="519">
        <f t="shared" si="0"/>
        <v>0</v>
      </c>
      <c r="AB74" s="519">
        <f t="shared" si="0"/>
        <v>0</v>
      </c>
      <c r="AC74" s="519">
        <f t="shared" si="0"/>
        <v>0</v>
      </c>
      <c r="AD74" s="519">
        <f t="shared" si="0"/>
        <v>0</v>
      </c>
      <c r="AE74" s="519">
        <f t="shared" si="0"/>
        <v>0</v>
      </c>
      <c r="AF74" s="519">
        <f t="shared" si="0"/>
        <v>0</v>
      </c>
      <c r="AG74" s="519">
        <f t="shared" si="0"/>
        <v>0</v>
      </c>
      <c r="AH74" s="519">
        <f t="shared" si="0"/>
        <v>0</v>
      </c>
      <c r="AI74" s="519">
        <f t="shared" si="0"/>
        <v>0</v>
      </c>
      <c r="AJ74" s="513">
        <f t="shared" si="0"/>
        <v>0</v>
      </c>
      <c r="AK74" s="516">
        <f t="shared" si="0"/>
        <v>0</v>
      </c>
      <c r="AL74" s="513">
        <f t="shared" si="0"/>
        <v>0</v>
      </c>
      <c r="AM74" s="516">
        <f t="shared" si="0"/>
        <v>0</v>
      </c>
      <c r="AN74" s="513">
        <f t="shared" si="0"/>
        <v>0</v>
      </c>
      <c r="AO74" s="516">
        <f t="shared" si="0"/>
        <v>0</v>
      </c>
      <c r="AP74" s="513">
        <f t="shared" si="0"/>
        <v>0</v>
      </c>
      <c r="AQ74" s="516">
        <f t="shared" si="0"/>
        <v>0</v>
      </c>
      <c r="AR74" s="513">
        <f t="shared" si="0"/>
        <v>0</v>
      </c>
      <c r="AS74" s="516">
        <f t="shared" si="0"/>
        <v>0</v>
      </c>
      <c r="AT74" s="513">
        <f t="shared" si="0"/>
        <v>0</v>
      </c>
      <c r="AU74" s="516">
        <f t="shared" si="0"/>
        <v>0</v>
      </c>
      <c r="AV74" s="519">
        <f t="shared" si="0"/>
        <v>0</v>
      </c>
      <c r="AW74" s="519">
        <f t="shared" si="0"/>
        <v>0</v>
      </c>
      <c r="AX74" s="522">
        <f t="shared" si="0"/>
        <v>0</v>
      </c>
    </row>
    <row r="75" spans="1:50">
      <c r="I75" s="620"/>
      <c r="J75" s="621"/>
      <c r="K75" s="517">
        <f>COUNTIF(K14:K73,"")</f>
        <v>60</v>
      </c>
      <c r="L75" s="520">
        <f t="shared" ref="L75:AX75" si="1">COUNTIF(L14:L73,"")</f>
        <v>60</v>
      </c>
      <c r="M75" s="520">
        <f t="shared" si="1"/>
        <v>60</v>
      </c>
      <c r="N75" s="520">
        <f t="shared" si="1"/>
        <v>60</v>
      </c>
      <c r="O75" s="520">
        <f t="shared" si="1"/>
        <v>60</v>
      </c>
      <c r="P75" s="520">
        <f t="shared" si="1"/>
        <v>60</v>
      </c>
      <c r="Q75" s="520">
        <f t="shared" si="1"/>
        <v>60</v>
      </c>
      <c r="R75" s="514">
        <f t="shared" si="1"/>
        <v>60</v>
      </c>
      <c r="S75" s="517">
        <f t="shared" si="1"/>
        <v>60</v>
      </c>
      <c r="T75" s="514">
        <f t="shared" si="1"/>
        <v>60</v>
      </c>
      <c r="U75" s="517">
        <f t="shared" si="1"/>
        <v>60</v>
      </c>
      <c r="V75" s="514">
        <f t="shared" si="1"/>
        <v>60</v>
      </c>
      <c r="W75" s="517">
        <f t="shared" si="1"/>
        <v>60</v>
      </c>
      <c r="X75" s="520">
        <f t="shared" si="1"/>
        <v>60</v>
      </c>
      <c r="Y75" s="520">
        <f t="shared" si="1"/>
        <v>60</v>
      </c>
      <c r="Z75" s="520">
        <f t="shared" si="1"/>
        <v>60</v>
      </c>
      <c r="AA75" s="520">
        <f t="shared" si="1"/>
        <v>60</v>
      </c>
      <c r="AB75" s="520">
        <f t="shared" si="1"/>
        <v>60</v>
      </c>
      <c r="AC75" s="520">
        <f t="shared" si="1"/>
        <v>60</v>
      </c>
      <c r="AD75" s="520">
        <f t="shared" si="1"/>
        <v>60</v>
      </c>
      <c r="AE75" s="520">
        <f t="shared" si="1"/>
        <v>60</v>
      </c>
      <c r="AF75" s="520">
        <f t="shared" si="1"/>
        <v>60</v>
      </c>
      <c r="AG75" s="520">
        <f t="shared" si="1"/>
        <v>60</v>
      </c>
      <c r="AH75" s="520">
        <f t="shared" si="1"/>
        <v>60</v>
      </c>
      <c r="AI75" s="520">
        <f t="shared" si="1"/>
        <v>60</v>
      </c>
      <c r="AJ75" s="514">
        <f t="shared" si="1"/>
        <v>60</v>
      </c>
      <c r="AK75" s="517">
        <f t="shared" si="1"/>
        <v>60</v>
      </c>
      <c r="AL75" s="514">
        <f t="shared" si="1"/>
        <v>60</v>
      </c>
      <c r="AM75" s="517">
        <f t="shared" si="1"/>
        <v>60</v>
      </c>
      <c r="AN75" s="514">
        <f t="shared" si="1"/>
        <v>60</v>
      </c>
      <c r="AO75" s="517">
        <f t="shared" si="1"/>
        <v>60</v>
      </c>
      <c r="AP75" s="514">
        <f t="shared" si="1"/>
        <v>60</v>
      </c>
      <c r="AQ75" s="517">
        <f t="shared" si="1"/>
        <v>60</v>
      </c>
      <c r="AR75" s="514">
        <f t="shared" si="1"/>
        <v>60</v>
      </c>
      <c r="AS75" s="517">
        <f t="shared" si="1"/>
        <v>60</v>
      </c>
      <c r="AT75" s="514">
        <f t="shared" si="1"/>
        <v>60</v>
      </c>
      <c r="AU75" s="517">
        <f t="shared" si="1"/>
        <v>60</v>
      </c>
      <c r="AV75" s="520">
        <f t="shared" si="1"/>
        <v>60</v>
      </c>
      <c r="AW75" s="520">
        <f t="shared" si="1"/>
        <v>60</v>
      </c>
      <c r="AX75" s="525">
        <f t="shared" si="1"/>
        <v>60</v>
      </c>
    </row>
    <row r="76" spans="1:50">
      <c r="I76" s="622" t="s">
        <v>291</v>
      </c>
      <c r="J76" s="508" t="s">
        <v>292</v>
      </c>
      <c r="K76" s="517">
        <f>COUNTIF(K14:K73,"最高値エラー")</f>
        <v>0</v>
      </c>
      <c r="L76" s="520">
        <f t="shared" ref="L76:AX76" si="2">COUNTIF(L14:L73,"最高値エラー")</f>
        <v>0</v>
      </c>
      <c r="M76" s="520">
        <f t="shared" si="2"/>
        <v>0</v>
      </c>
      <c r="N76" s="520">
        <f t="shared" si="2"/>
        <v>0</v>
      </c>
      <c r="O76" s="520">
        <f t="shared" si="2"/>
        <v>0</v>
      </c>
      <c r="P76" s="520">
        <f t="shared" si="2"/>
        <v>0</v>
      </c>
      <c r="Q76" s="520">
        <f t="shared" si="2"/>
        <v>0</v>
      </c>
      <c r="R76" s="514">
        <f t="shared" si="2"/>
        <v>0</v>
      </c>
      <c r="S76" s="517">
        <f t="shared" si="2"/>
        <v>0</v>
      </c>
      <c r="T76" s="514">
        <f t="shared" si="2"/>
        <v>0</v>
      </c>
      <c r="U76" s="517">
        <f t="shared" si="2"/>
        <v>0</v>
      </c>
      <c r="V76" s="514">
        <f t="shared" si="2"/>
        <v>0</v>
      </c>
      <c r="W76" s="517">
        <f t="shared" si="2"/>
        <v>0</v>
      </c>
      <c r="X76" s="520">
        <f t="shared" si="2"/>
        <v>0</v>
      </c>
      <c r="Y76" s="520">
        <f t="shared" si="2"/>
        <v>0</v>
      </c>
      <c r="Z76" s="520">
        <f t="shared" si="2"/>
        <v>0</v>
      </c>
      <c r="AA76" s="520">
        <f t="shared" si="2"/>
        <v>0</v>
      </c>
      <c r="AB76" s="520">
        <f t="shared" si="2"/>
        <v>0</v>
      </c>
      <c r="AC76" s="520">
        <f t="shared" si="2"/>
        <v>0</v>
      </c>
      <c r="AD76" s="520">
        <f t="shared" si="2"/>
        <v>0</v>
      </c>
      <c r="AE76" s="520">
        <f t="shared" si="2"/>
        <v>0</v>
      </c>
      <c r="AF76" s="520">
        <f t="shared" si="2"/>
        <v>0</v>
      </c>
      <c r="AG76" s="520">
        <f t="shared" si="2"/>
        <v>0</v>
      </c>
      <c r="AH76" s="520">
        <f t="shared" si="2"/>
        <v>0</v>
      </c>
      <c r="AI76" s="520">
        <f t="shared" si="2"/>
        <v>0</v>
      </c>
      <c r="AJ76" s="514">
        <f t="shared" si="2"/>
        <v>0</v>
      </c>
      <c r="AK76" s="517">
        <f t="shared" si="2"/>
        <v>0</v>
      </c>
      <c r="AL76" s="514">
        <f t="shared" si="2"/>
        <v>0</v>
      </c>
      <c r="AM76" s="517">
        <f t="shared" si="2"/>
        <v>0</v>
      </c>
      <c r="AN76" s="514">
        <f t="shared" si="2"/>
        <v>0</v>
      </c>
      <c r="AO76" s="517">
        <f t="shared" si="2"/>
        <v>0</v>
      </c>
      <c r="AP76" s="514">
        <f t="shared" si="2"/>
        <v>0</v>
      </c>
      <c r="AQ76" s="517">
        <f t="shared" si="2"/>
        <v>0</v>
      </c>
      <c r="AR76" s="514">
        <f t="shared" si="2"/>
        <v>0</v>
      </c>
      <c r="AS76" s="517">
        <f t="shared" si="2"/>
        <v>0</v>
      </c>
      <c r="AT76" s="514">
        <f t="shared" si="2"/>
        <v>0</v>
      </c>
      <c r="AU76" s="517">
        <f t="shared" si="2"/>
        <v>0</v>
      </c>
      <c r="AV76" s="520">
        <f t="shared" si="2"/>
        <v>0</v>
      </c>
      <c r="AW76" s="520">
        <f t="shared" si="2"/>
        <v>0</v>
      </c>
      <c r="AX76" s="523">
        <f t="shared" si="2"/>
        <v>0</v>
      </c>
    </row>
    <row r="77" spans="1:50">
      <c r="I77" s="622"/>
      <c r="J77" s="509" t="s">
        <v>293</v>
      </c>
      <c r="K77" s="517">
        <f>COUNTIF(K14:K73,"最低値エラー")</f>
        <v>0</v>
      </c>
      <c r="L77" s="520">
        <f t="shared" ref="L77:AX77" si="3">COUNTIF(L14:L73,"最低値エラー")</f>
        <v>0</v>
      </c>
      <c r="M77" s="520">
        <f t="shared" si="3"/>
        <v>0</v>
      </c>
      <c r="N77" s="520">
        <f t="shared" si="3"/>
        <v>0</v>
      </c>
      <c r="O77" s="520">
        <f t="shared" si="3"/>
        <v>0</v>
      </c>
      <c r="P77" s="520">
        <f t="shared" si="3"/>
        <v>0</v>
      </c>
      <c r="Q77" s="520">
        <f t="shared" si="3"/>
        <v>0</v>
      </c>
      <c r="R77" s="514">
        <f t="shared" si="3"/>
        <v>0</v>
      </c>
      <c r="S77" s="517">
        <f t="shared" si="3"/>
        <v>0</v>
      </c>
      <c r="T77" s="514">
        <f t="shared" si="3"/>
        <v>0</v>
      </c>
      <c r="U77" s="517">
        <f t="shared" si="3"/>
        <v>0</v>
      </c>
      <c r="V77" s="514">
        <f t="shared" si="3"/>
        <v>0</v>
      </c>
      <c r="W77" s="517">
        <f t="shared" si="3"/>
        <v>0</v>
      </c>
      <c r="X77" s="520">
        <f t="shared" si="3"/>
        <v>0</v>
      </c>
      <c r="Y77" s="520">
        <f t="shared" si="3"/>
        <v>0</v>
      </c>
      <c r="Z77" s="520">
        <f t="shared" si="3"/>
        <v>0</v>
      </c>
      <c r="AA77" s="520">
        <f t="shared" si="3"/>
        <v>0</v>
      </c>
      <c r="AB77" s="520">
        <f t="shared" si="3"/>
        <v>0</v>
      </c>
      <c r="AC77" s="520">
        <f t="shared" si="3"/>
        <v>0</v>
      </c>
      <c r="AD77" s="520">
        <f t="shared" si="3"/>
        <v>0</v>
      </c>
      <c r="AE77" s="520">
        <f t="shared" si="3"/>
        <v>0</v>
      </c>
      <c r="AF77" s="520">
        <f t="shared" si="3"/>
        <v>0</v>
      </c>
      <c r="AG77" s="520">
        <f t="shared" si="3"/>
        <v>0</v>
      </c>
      <c r="AH77" s="520">
        <f t="shared" si="3"/>
        <v>0</v>
      </c>
      <c r="AI77" s="520">
        <f t="shared" si="3"/>
        <v>0</v>
      </c>
      <c r="AJ77" s="514">
        <f t="shared" si="3"/>
        <v>0</v>
      </c>
      <c r="AK77" s="517">
        <f t="shared" si="3"/>
        <v>0</v>
      </c>
      <c r="AL77" s="514">
        <f t="shared" si="3"/>
        <v>0</v>
      </c>
      <c r="AM77" s="517">
        <f t="shared" si="3"/>
        <v>0</v>
      </c>
      <c r="AN77" s="514">
        <f t="shared" si="3"/>
        <v>0</v>
      </c>
      <c r="AO77" s="517">
        <f t="shared" si="3"/>
        <v>0</v>
      </c>
      <c r="AP77" s="514">
        <f t="shared" si="3"/>
        <v>0</v>
      </c>
      <c r="AQ77" s="517">
        <f t="shared" si="3"/>
        <v>0</v>
      </c>
      <c r="AR77" s="514">
        <f t="shared" si="3"/>
        <v>0</v>
      </c>
      <c r="AS77" s="517">
        <f t="shared" si="3"/>
        <v>0</v>
      </c>
      <c r="AT77" s="514">
        <f t="shared" si="3"/>
        <v>0</v>
      </c>
      <c r="AU77" s="517">
        <f t="shared" si="3"/>
        <v>0</v>
      </c>
      <c r="AV77" s="520">
        <f t="shared" si="3"/>
        <v>0</v>
      </c>
      <c r="AW77" s="520">
        <f t="shared" si="3"/>
        <v>0</v>
      </c>
      <c r="AX77" s="523">
        <f t="shared" si="3"/>
        <v>0</v>
      </c>
    </row>
    <row r="78" spans="1:50">
      <c r="I78" s="622"/>
      <c r="J78" s="509" t="s">
        <v>294</v>
      </c>
      <c r="K78" s="517">
        <f>COUNTIF(K14:K73,"関係性エラー")</f>
        <v>0</v>
      </c>
      <c r="L78" s="520">
        <f t="shared" ref="L78:AX78" si="4">COUNTIF(L14:L73,"関係性エラー")</f>
        <v>0</v>
      </c>
      <c r="M78" s="520">
        <f t="shared" si="4"/>
        <v>0</v>
      </c>
      <c r="N78" s="520">
        <f t="shared" si="4"/>
        <v>0</v>
      </c>
      <c r="O78" s="520">
        <f t="shared" si="4"/>
        <v>0</v>
      </c>
      <c r="P78" s="520">
        <f t="shared" si="4"/>
        <v>0</v>
      </c>
      <c r="Q78" s="520">
        <f t="shared" si="4"/>
        <v>0</v>
      </c>
      <c r="R78" s="514">
        <f t="shared" si="4"/>
        <v>0</v>
      </c>
      <c r="S78" s="517">
        <f t="shared" si="4"/>
        <v>0</v>
      </c>
      <c r="T78" s="514">
        <f t="shared" si="4"/>
        <v>0</v>
      </c>
      <c r="U78" s="517">
        <f t="shared" si="4"/>
        <v>0</v>
      </c>
      <c r="V78" s="514">
        <f t="shared" si="4"/>
        <v>0</v>
      </c>
      <c r="W78" s="517">
        <f t="shared" si="4"/>
        <v>0</v>
      </c>
      <c r="X78" s="520">
        <f t="shared" si="4"/>
        <v>0</v>
      </c>
      <c r="Y78" s="520">
        <f t="shared" si="4"/>
        <v>0</v>
      </c>
      <c r="Z78" s="520">
        <f t="shared" si="4"/>
        <v>0</v>
      </c>
      <c r="AA78" s="520">
        <f t="shared" si="4"/>
        <v>0</v>
      </c>
      <c r="AB78" s="520">
        <f t="shared" si="4"/>
        <v>0</v>
      </c>
      <c r="AC78" s="520">
        <f t="shared" si="4"/>
        <v>0</v>
      </c>
      <c r="AD78" s="520">
        <f t="shared" si="4"/>
        <v>0</v>
      </c>
      <c r="AE78" s="520">
        <f t="shared" si="4"/>
        <v>0</v>
      </c>
      <c r="AF78" s="520">
        <f t="shared" si="4"/>
        <v>0</v>
      </c>
      <c r="AG78" s="520">
        <f t="shared" si="4"/>
        <v>0</v>
      </c>
      <c r="AH78" s="520">
        <f t="shared" si="4"/>
        <v>0</v>
      </c>
      <c r="AI78" s="520">
        <f t="shared" si="4"/>
        <v>0</v>
      </c>
      <c r="AJ78" s="514">
        <f t="shared" si="4"/>
        <v>0</v>
      </c>
      <c r="AK78" s="517">
        <f t="shared" si="4"/>
        <v>0</v>
      </c>
      <c r="AL78" s="514">
        <f t="shared" si="4"/>
        <v>0</v>
      </c>
      <c r="AM78" s="517">
        <f t="shared" si="4"/>
        <v>0</v>
      </c>
      <c r="AN78" s="514">
        <f t="shared" si="4"/>
        <v>0</v>
      </c>
      <c r="AO78" s="517">
        <f t="shared" si="4"/>
        <v>0</v>
      </c>
      <c r="AP78" s="514">
        <f t="shared" si="4"/>
        <v>0</v>
      </c>
      <c r="AQ78" s="517">
        <f t="shared" si="4"/>
        <v>0</v>
      </c>
      <c r="AR78" s="514">
        <f t="shared" si="4"/>
        <v>0</v>
      </c>
      <c r="AS78" s="517">
        <f t="shared" si="4"/>
        <v>0</v>
      </c>
      <c r="AT78" s="514">
        <f t="shared" si="4"/>
        <v>0</v>
      </c>
      <c r="AU78" s="517">
        <f t="shared" si="4"/>
        <v>0</v>
      </c>
      <c r="AV78" s="520">
        <f t="shared" si="4"/>
        <v>0</v>
      </c>
      <c r="AW78" s="520">
        <f t="shared" si="4"/>
        <v>0</v>
      </c>
      <c r="AX78" s="523">
        <f t="shared" si="4"/>
        <v>0</v>
      </c>
    </row>
    <row r="79" spans="1:50" ht="14.25" thickBot="1">
      <c r="I79" s="623" t="s">
        <v>295</v>
      </c>
      <c r="J79" s="624"/>
      <c r="K79" s="518">
        <f>SUM(K74:K78)</f>
        <v>60</v>
      </c>
      <c r="L79" s="521">
        <f t="shared" ref="L79:AX79" si="5">SUM(L74:L78)</f>
        <v>60</v>
      </c>
      <c r="M79" s="521">
        <f t="shared" si="5"/>
        <v>60</v>
      </c>
      <c r="N79" s="521">
        <f t="shared" si="5"/>
        <v>60</v>
      </c>
      <c r="O79" s="521">
        <f t="shared" si="5"/>
        <v>60</v>
      </c>
      <c r="P79" s="521">
        <f t="shared" si="5"/>
        <v>60</v>
      </c>
      <c r="Q79" s="521">
        <f t="shared" si="5"/>
        <v>60</v>
      </c>
      <c r="R79" s="515">
        <f t="shared" si="5"/>
        <v>60</v>
      </c>
      <c r="S79" s="518">
        <f t="shared" si="5"/>
        <v>60</v>
      </c>
      <c r="T79" s="515">
        <f t="shared" si="5"/>
        <v>60</v>
      </c>
      <c r="U79" s="518">
        <f t="shared" si="5"/>
        <v>60</v>
      </c>
      <c r="V79" s="515">
        <f t="shared" si="5"/>
        <v>60</v>
      </c>
      <c r="W79" s="518">
        <f t="shared" si="5"/>
        <v>60</v>
      </c>
      <c r="X79" s="521">
        <f t="shared" si="5"/>
        <v>60</v>
      </c>
      <c r="Y79" s="521">
        <f t="shared" si="5"/>
        <v>60</v>
      </c>
      <c r="Z79" s="521">
        <f t="shared" si="5"/>
        <v>60</v>
      </c>
      <c r="AA79" s="521">
        <f t="shared" si="5"/>
        <v>60</v>
      </c>
      <c r="AB79" s="521">
        <f t="shared" si="5"/>
        <v>60</v>
      </c>
      <c r="AC79" s="521">
        <f t="shared" si="5"/>
        <v>60</v>
      </c>
      <c r="AD79" s="521">
        <f t="shared" si="5"/>
        <v>60</v>
      </c>
      <c r="AE79" s="521">
        <f t="shared" si="5"/>
        <v>60</v>
      </c>
      <c r="AF79" s="521">
        <f t="shared" si="5"/>
        <v>60</v>
      </c>
      <c r="AG79" s="521">
        <f t="shared" si="5"/>
        <v>60</v>
      </c>
      <c r="AH79" s="521">
        <f t="shared" si="5"/>
        <v>60</v>
      </c>
      <c r="AI79" s="521">
        <f t="shared" si="5"/>
        <v>60</v>
      </c>
      <c r="AJ79" s="515">
        <f t="shared" si="5"/>
        <v>60</v>
      </c>
      <c r="AK79" s="518">
        <f t="shared" si="5"/>
        <v>60</v>
      </c>
      <c r="AL79" s="515">
        <f t="shared" si="5"/>
        <v>60</v>
      </c>
      <c r="AM79" s="518">
        <f t="shared" si="5"/>
        <v>60</v>
      </c>
      <c r="AN79" s="515">
        <f t="shared" si="5"/>
        <v>60</v>
      </c>
      <c r="AO79" s="518">
        <f t="shared" si="5"/>
        <v>60</v>
      </c>
      <c r="AP79" s="515">
        <f t="shared" si="5"/>
        <v>60</v>
      </c>
      <c r="AQ79" s="518">
        <f t="shared" si="5"/>
        <v>60</v>
      </c>
      <c r="AR79" s="515">
        <f t="shared" si="5"/>
        <v>60</v>
      </c>
      <c r="AS79" s="518">
        <f t="shared" si="5"/>
        <v>60</v>
      </c>
      <c r="AT79" s="515">
        <f t="shared" si="5"/>
        <v>60</v>
      </c>
      <c r="AU79" s="518">
        <f t="shared" si="5"/>
        <v>60</v>
      </c>
      <c r="AV79" s="521">
        <f t="shared" si="5"/>
        <v>60</v>
      </c>
      <c r="AW79" s="521">
        <f t="shared" si="5"/>
        <v>60</v>
      </c>
      <c r="AX79" s="524">
        <f t="shared" si="5"/>
        <v>60</v>
      </c>
    </row>
    <row r="89" ht="13.5" customHeight="1"/>
  </sheetData>
  <sheetProtection password="AC76" sheet="1" objects="1" scenarios="1"/>
  <mergeCells count="50">
    <mergeCell ref="A5:B5"/>
    <mergeCell ref="C5:F5"/>
    <mergeCell ref="A1:F1"/>
    <mergeCell ref="A3:B3"/>
    <mergeCell ref="C3:F3"/>
    <mergeCell ref="A4:B4"/>
    <mergeCell ref="C4:F4"/>
    <mergeCell ref="Q11:R11"/>
    <mergeCell ref="S11:T11"/>
    <mergeCell ref="A6:B6"/>
    <mergeCell ref="C6:F6"/>
    <mergeCell ref="A7:B7"/>
    <mergeCell ref="C7:F7"/>
    <mergeCell ref="A9:A13"/>
    <mergeCell ref="B9:B13"/>
    <mergeCell ref="C9:C13"/>
    <mergeCell ref="D9:D13"/>
    <mergeCell ref="E9:E13"/>
    <mergeCell ref="F9:F13"/>
    <mergeCell ref="G9:G13"/>
    <mergeCell ref="H9:H13"/>
    <mergeCell ref="I9:I13"/>
    <mergeCell ref="AS9:AT10"/>
    <mergeCell ref="U11:V11"/>
    <mergeCell ref="W11:Y11"/>
    <mergeCell ref="Z11:AB11"/>
    <mergeCell ref="S9:T10"/>
    <mergeCell ref="AW11:AX11"/>
    <mergeCell ref="AC11:AE11"/>
    <mergeCell ref="AF11:AH11"/>
    <mergeCell ref="AK11:AL11"/>
    <mergeCell ref="AM11:AN11"/>
    <mergeCell ref="AQ11:AR11"/>
    <mergeCell ref="AI11:AJ11"/>
    <mergeCell ref="I74:J74"/>
    <mergeCell ref="I75:J75"/>
    <mergeCell ref="I76:I78"/>
    <mergeCell ref="I79:J79"/>
    <mergeCell ref="AU11:AV11"/>
    <mergeCell ref="J9:J13"/>
    <mergeCell ref="K9:R10"/>
    <mergeCell ref="AU9:AX10"/>
    <mergeCell ref="W10:AJ10"/>
    <mergeCell ref="AK10:AL10"/>
    <mergeCell ref="AM10:AN10"/>
    <mergeCell ref="AO10:AP10"/>
    <mergeCell ref="AQ10:AR10"/>
    <mergeCell ref="U9:V10"/>
    <mergeCell ref="W9:AL9"/>
    <mergeCell ref="AM9:AR9"/>
  </mergeCells>
  <phoneticPr fontId="38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34" t="str">
        <f>IF(入力!C6="","",入力!C6)&amp;"バレーボール体力指数"</f>
        <v>●●チームバレーボール体力指数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80"/>
      <c r="W1" s="80"/>
      <c r="X1" s="80"/>
    </row>
    <row r="2" spans="1:30" ht="14.25" thickBot="1">
      <c r="A2" s="635" t="str">
        <f>IF(入力!C4="","",入力!C4)&amp;"　"&amp;IF(入力!C5="","",入力!C5)&amp;"     "&amp;"フォーマット作成者　：　Komuro Consulting Group　小室匡史"</f>
        <v>2018.01.01　●●トレーニングセンター     フォーマット作成者　：　Komuro Consulting Group　小室匡史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81"/>
      <c r="W2" s="81"/>
      <c r="X2" s="81"/>
      <c r="Y2" s="62"/>
    </row>
    <row r="3" spans="1:30" ht="13.5" customHeight="1">
      <c r="A3" s="639" t="s">
        <v>30</v>
      </c>
      <c r="B3" s="556" t="s">
        <v>43</v>
      </c>
      <c r="C3" s="556" t="s">
        <v>59</v>
      </c>
      <c r="D3" s="556" t="s">
        <v>44</v>
      </c>
      <c r="E3" s="556" t="s">
        <v>62</v>
      </c>
      <c r="F3" s="641" t="s">
        <v>237</v>
      </c>
      <c r="G3" s="556" t="s">
        <v>60</v>
      </c>
      <c r="H3" s="556" t="s">
        <v>61</v>
      </c>
      <c r="I3" s="556" t="s">
        <v>49</v>
      </c>
      <c r="J3" s="556" t="s">
        <v>13</v>
      </c>
      <c r="K3" s="556" t="s">
        <v>138</v>
      </c>
      <c r="L3" s="631" t="s">
        <v>135</v>
      </c>
      <c r="M3" s="636" t="s">
        <v>137</v>
      </c>
      <c r="N3" s="88" t="s">
        <v>45</v>
      </c>
      <c r="O3" s="88" t="s">
        <v>46</v>
      </c>
      <c r="P3" s="88" t="s">
        <v>251</v>
      </c>
      <c r="Q3" s="88" t="s">
        <v>305</v>
      </c>
      <c r="R3" s="88" t="s">
        <v>159</v>
      </c>
      <c r="S3" s="88" t="s">
        <v>47</v>
      </c>
      <c r="T3" s="88" t="s">
        <v>48</v>
      </c>
      <c r="U3" s="526" t="s">
        <v>55</v>
      </c>
    </row>
    <row r="4" spans="1:30">
      <c r="A4" s="640"/>
      <c r="B4" s="557"/>
      <c r="C4" s="557"/>
      <c r="D4" s="557"/>
      <c r="E4" s="557"/>
      <c r="F4" s="642"/>
      <c r="G4" s="557"/>
      <c r="H4" s="557"/>
      <c r="I4" s="557"/>
      <c r="J4" s="557"/>
      <c r="K4" s="557"/>
      <c r="L4" s="632"/>
      <c r="M4" s="637"/>
      <c r="N4" s="1" t="s">
        <v>33</v>
      </c>
      <c r="O4" s="1" t="s">
        <v>33</v>
      </c>
      <c r="P4" s="1" t="s">
        <v>33</v>
      </c>
      <c r="Q4" s="1" t="s">
        <v>33</v>
      </c>
      <c r="R4" s="1" t="s">
        <v>33</v>
      </c>
      <c r="S4" s="1" t="s">
        <v>33</v>
      </c>
      <c r="T4" s="1" t="s">
        <v>33</v>
      </c>
      <c r="U4" s="82" t="s">
        <v>33</v>
      </c>
    </row>
    <row r="5" spans="1:30">
      <c r="A5" s="640"/>
      <c r="B5" s="558"/>
      <c r="C5" s="558"/>
      <c r="D5" s="558"/>
      <c r="E5" s="558"/>
      <c r="F5" s="642"/>
      <c r="G5" s="558"/>
      <c r="H5" s="558"/>
      <c r="I5" s="558"/>
      <c r="J5" s="558"/>
      <c r="K5" s="558"/>
      <c r="L5" s="633"/>
      <c r="M5" s="638"/>
      <c r="N5" s="2" t="s">
        <v>84</v>
      </c>
      <c r="O5" s="2" t="s">
        <v>84</v>
      </c>
      <c r="P5" s="2" t="s">
        <v>86</v>
      </c>
      <c r="Q5" s="2" t="s">
        <v>85</v>
      </c>
      <c r="R5" s="2" t="s">
        <v>85</v>
      </c>
      <c r="S5" s="2" t="s">
        <v>86</v>
      </c>
      <c r="T5" s="2" t="s">
        <v>133</v>
      </c>
      <c r="U5" s="83" t="s">
        <v>131</v>
      </c>
    </row>
    <row r="6" spans="1:30">
      <c r="A6" s="84">
        <f>IF(入力!A14="","",入力!A14)</f>
        <v>1</v>
      </c>
      <c r="B6" s="512" t="str">
        <f>IF(入力!B14="","",入力!B14)</f>
        <v/>
      </c>
      <c r="C6" s="91" t="str">
        <f>IF(入力!D14="","",入力!D14)</f>
        <v/>
      </c>
      <c r="D6" s="512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512" t="str">
        <f>IF(入力!G14="","",入力!G14)</f>
        <v/>
      </c>
      <c r="F6" s="512" t="str">
        <f>IF(入力!H14="","",入力!H14)</f>
        <v/>
      </c>
      <c r="G6" s="512" t="str">
        <f>IF(入力!I14="","",入力!I14)</f>
        <v/>
      </c>
      <c r="H6" s="512" t="str">
        <f>IF(入力!J14="","",入力!J14)</f>
        <v/>
      </c>
      <c r="I6" s="325" t="str">
        <f>IF(入力!K14="","",入力!K14)</f>
        <v/>
      </c>
      <c r="J6" s="342" t="str">
        <f>IF(入力!L14="","",入力!L14)</f>
        <v/>
      </c>
      <c r="K6" s="325" t="str">
        <f>IF(入力!P14="",IF(OR(入力!K14="",入力!L14=""),"",(入力!L14/POWER(入力!K14/100,2))),入力!P14)</f>
        <v/>
      </c>
      <c r="L6" s="325" t="str">
        <f>IF(OR(入力!M14="",入力!N14=""),"",((4.57/(1.0868-0.00133*(入力!M14+入力!N14))-4.142)*100))</f>
        <v/>
      </c>
      <c r="M6" s="378" t="str">
        <f>IF(入力!O14="",IF(OR(入力!L14="",入力!M14="",入力!N14=""),"",(入力!L14-(入力!L14*(4.57/(1.0868-0.00133*(入力!M14+入力!N14))-4.142)*100)/100)),入力!O14)</f>
        <v/>
      </c>
      <c r="N6" s="348" t="str">
        <f>IF(入力!S14="",IF(入力!T14="","",入力!T14),IF(入力!T14="",入力!S14,IF(入力!S14&gt;入力!T14,入力!T14,入力!S14)))</f>
        <v/>
      </c>
      <c r="O6" s="399" t="str">
        <f>IF(入力!U14="",IF(入力!V14="","",入力!V14),IF(入力!V14="",入力!U14,IF(入力!U14&gt;入力!V14,入力!V14,入力!U14)))</f>
        <v/>
      </c>
      <c r="P6" s="399" t="str">
        <f>IF(入力!AI14="",IF(入力!AJ14="","",入力!AJ14),IF(入力!AJ14="",入力!AI14,IF(入力!AI14&gt;入力!AJ14,入力!AI14,入力!AJ14)))</f>
        <v/>
      </c>
      <c r="Q6" s="402" t="str">
        <f>IF(入力!Y14="", IF(入力!W14="",IF(入力!X14="","",入力!X14-入力!Q14),IF(入力!X14="",入力!W14-入力!Q14,IF(入力!W14&gt;入力!X14,入力!W14-入力!Q14,入力!X14-入力!Q14))),入力!Y14)</f>
        <v/>
      </c>
      <c r="R6" s="402" t="str">
        <f>IF(入力!AB14="", IF(入力!Z14="",IF(入力!AA14="","",入力!AA14-入力!Q14),IF(入力!AA14="",入力!Z14-入力!Q14,IF(入力!Z14&gt;入力!AA14,入力!Z14-入力!Q14,入力!AA14-入力!Q14))),入力!AB14)</f>
        <v/>
      </c>
      <c r="S6" s="399" t="str">
        <f>IF(入力!AK14="",IF(入力!AL14="","",入力!AL14),IF(入力!AL14="",入力!AK14,IF(入力!AK14&gt;入力!AL14,入力!AK14,入力!AL14)))</f>
        <v/>
      </c>
      <c r="T6" s="402" t="str">
        <f>IF(入力!AT14="","",入力!AT14)</f>
        <v/>
      </c>
      <c r="U6" s="404" t="str">
        <f>IF(入力!AS14="","",入力!AS14)</f>
        <v/>
      </c>
    </row>
    <row r="7" spans="1:30">
      <c r="A7" s="84">
        <f>IF(入力!A15="","",入力!A15)</f>
        <v>2</v>
      </c>
      <c r="B7" s="512" t="str">
        <f>IF(入力!B15="","",入力!B15)</f>
        <v/>
      </c>
      <c r="C7" s="91" t="str">
        <f>IF(入力!D15="","",入力!D15)</f>
        <v/>
      </c>
      <c r="D7" s="512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512" t="str">
        <f>IF(入力!G15="","",入力!G15)</f>
        <v/>
      </c>
      <c r="F7" s="512" t="str">
        <f>IF(入力!H15="","",入力!H15)</f>
        <v/>
      </c>
      <c r="G7" s="512" t="str">
        <f>IF(入力!I15="","",入力!I15)</f>
        <v/>
      </c>
      <c r="H7" s="512" t="str">
        <f>IF(入力!J15="","",入力!J15)</f>
        <v/>
      </c>
      <c r="I7" s="325" t="str">
        <f>IF(入力!K15="","",入力!K15)</f>
        <v/>
      </c>
      <c r="J7" s="342" t="str">
        <f>IF(入力!L15="","",入力!L15)</f>
        <v/>
      </c>
      <c r="K7" s="325" t="str">
        <f>IF(入力!P15="",IF(OR(入力!K15="",入力!L15=""),"",(入力!L15/POWER(入力!K15/100,2))),入力!P15)</f>
        <v/>
      </c>
      <c r="L7" s="325" t="str">
        <f>IF(OR(入力!M15="",入力!N15=""),"",((4.57/(1.0868-0.00133*(入力!M15+入力!N15))-4.142)*100))</f>
        <v/>
      </c>
      <c r="M7" s="378" t="str">
        <f>IF(入力!O15="",IF(OR(入力!L15="",入力!M15="",入力!N15=""),"",(入力!L15-(入力!L15*(4.57/(1.0868-0.00133*(入力!M15+入力!N15))-4.142)*100)/100)),入力!O15)</f>
        <v/>
      </c>
      <c r="N7" s="348" t="str">
        <f>IF(入力!S15="",IF(入力!T15="","",入力!T15),IF(入力!T15="",入力!S15,IF(入力!S15&gt;入力!T15,入力!T15,入力!S15)))</f>
        <v/>
      </c>
      <c r="O7" s="399" t="str">
        <f>IF(入力!U15="",IF(入力!V15="","",入力!V15),IF(入力!V15="",入力!U15,IF(入力!U15&gt;入力!V15,入力!V15,入力!U15)))</f>
        <v/>
      </c>
      <c r="P7" s="399" t="str">
        <f>IF(入力!AI15="",IF(入力!AJ15="","",入力!AJ15),IF(入力!AJ15="",入力!AI15,IF(入力!AI15&gt;入力!AJ15,入力!AI15,入力!AJ15)))</f>
        <v/>
      </c>
      <c r="Q7" s="402" t="str">
        <f>IF(入力!Y15="", IF(入力!W15="",IF(入力!X15="","",入力!X15-入力!Q15),IF(入力!X15="",入力!W15-入力!Q15,IF(入力!W15&gt;入力!X15,入力!W15-入力!Q15,入力!X15-入力!Q15))),入力!Y15)</f>
        <v/>
      </c>
      <c r="R7" s="402" t="str">
        <f>IF(入力!AB15="", IF(入力!Z15="",IF(入力!AA15="","",入力!AA15-入力!Q15),IF(入力!AA15="",入力!Z15-入力!Q15,IF(入力!Z15&gt;入力!AA15,入力!Z15-入力!Q15,入力!AA15-入力!Q15))),入力!AB15)</f>
        <v/>
      </c>
      <c r="S7" s="399" t="str">
        <f>IF(入力!AK15="",IF(入力!AL15="","",入力!AL15),IF(入力!AL15="",入力!AK15,IF(入力!AK15&gt;入力!AL15,入力!AK15,入力!AL15)))</f>
        <v/>
      </c>
      <c r="T7" s="402" t="str">
        <f>IF(入力!AT15="","",入力!AT15)</f>
        <v/>
      </c>
      <c r="U7" s="404" t="str">
        <f>IF(入力!AS15="","",入力!AS15)</f>
        <v/>
      </c>
    </row>
    <row r="8" spans="1:30">
      <c r="A8" s="84">
        <f>IF(入力!A16="","",入力!A16)</f>
        <v>3</v>
      </c>
      <c r="B8" s="512" t="str">
        <f>IF(入力!B16="","",入力!B16)</f>
        <v/>
      </c>
      <c r="C8" s="91" t="str">
        <f>IF(入力!D16="","",入力!D16)</f>
        <v/>
      </c>
      <c r="D8" s="512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512" t="str">
        <f>IF(入力!G16="","",入力!G16)</f>
        <v/>
      </c>
      <c r="F8" s="512" t="str">
        <f>IF(入力!H16="","",入力!H16)</f>
        <v/>
      </c>
      <c r="G8" s="512" t="str">
        <f>IF(入力!I16="","",入力!I16)</f>
        <v/>
      </c>
      <c r="H8" s="512" t="str">
        <f>IF(入力!J16="","",入力!J16)</f>
        <v/>
      </c>
      <c r="I8" s="325" t="str">
        <f>IF(入力!K16="","",入力!K16)</f>
        <v/>
      </c>
      <c r="J8" s="342" t="str">
        <f>IF(入力!L16="","",入力!L16)</f>
        <v/>
      </c>
      <c r="K8" s="325" t="str">
        <f>IF(入力!P16="",IF(OR(入力!K16="",入力!L16=""),"",(入力!L16/POWER(入力!K16/100,2))),入力!P16)</f>
        <v/>
      </c>
      <c r="L8" s="325" t="str">
        <f>IF(OR(入力!M16="",入力!N16=""),"",((4.57/(1.0868-0.00133*(入力!M16+入力!N16))-4.142)*100))</f>
        <v/>
      </c>
      <c r="M8" s="378" t="str">
        <f>IF(入力!O16="",IF(OR(入力!L16="",入力!M16="",入力!N16=""),"",(入力!L16-(入力!L16*(4.57/(1.0868-0.00133*(入力!M16+入力!N16))-4.142)*100)/100)),入力!O16)</f>
        <v/>
      </c>
      <c r="N8" s="348" t="str">
        <f>IF(入力!S16="",IF(入力!T16="","",入力!T16),IF(入力!T16="",入力!S16,IF(入力!S16&gt;入力!T16,入力!T16,入力!S16)))</f>
        <v/>
      </c>
      <c r="O8" s="399" t="str">
        <f>IF(入力!U16="",IF(入力!V16="","",入力!V16),IF(入力!V16="",入力!U16,IF(入力!U16&gt;入力!V16,入力!V16,入力!U16)))</f>
        <v/>
      </c>
      <c r="P8" s="399" t="str">
        <f>IF(入力!AI16="",IF(入力!AJ16="","",入力!AJ16),IF(入力!AJ16="",入力!AI16,IF(入力!AI16&gt;入力!AJ16,入力!AI16,入力!AJ16)))</f>
        <v/>
      </c>
      <c r="Q8" s="402" t="str">
        <f>IF(入力!Y16="", IF(入力!W16="",IF(入力!X16="","",入力!X16-入力!Q16),IF(入力!X16="",入力!W16-入力!Q16,IF(入力!W16&gt;入力!X16,入力!W16-入力!Q16,入力!X16-入力!Q16))),入力!Y16)</f>
        <v/>
      </c>
      <c r="R8" s="402" t="str">
        <f>IF(入力!AB16="", IF(入力!Z16="",IF(入力!AA16="","",入力!AA16-入力!Q16),IF(入力!AA16="",入力!Z16-入力!Q16,IF(入力!Z16&gt;入力!AA16,入力!Z16-入力!Q16,入力!AA16-入力!Q16))),入力!AB16)</f>
        <v/>
      </c>
      <c r="S8" s="399" t="str">
        <f>IF(入力!AK16="",IF(入力!AL16="","",入力!AL16),IF(入力!AL16="",入力!AK16,IF(入力!AK16&gt;入力!AL16,入力!AK16,入力!AL16)))</f>
        <v/>
      </c>
      <c r="T8" s="402" t="str">
        <f>IF(入力!AT16="","",入力!AT16)</f>
        <v/>
      </c>
      <c r="U8" s="404" t="str">
        <f>IF(入力!AS16="","",入力!AS16)</f>
        <v/>
      </c>
    </row>
    <row r="9" spans="1:30">
      <c r="A9" s="84">
        <f>IF(入力!A17="","",入力!A17)</f>
        <v>4</v>
      </c>
      <c r="B9" s="512" t="str">
        <f>IF(入力!B17="","",入力!B17)</f>
        <v/>
      </c>
      <c r="C9" s="91" t="str">
        <f>IF(入力!D17="","",入力!D17)</f>
        <v/>
      </c>
      <c r="D9" s="512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512" t="str">
        <f>IF(入力!G17="","",入力!G17)</f>
        <v/>
      </c>
      <c r="F9" s="512" t="str">
        <f>IF(入力!H17="","",入力!H17)</f>
        <v/>
      </c>
      <c r="G9" s="512" t="str">
        <f>IF(入力!I17="","",入力!I17)</f>
        <v/>
      </c>
      <c r="H9" s="512" t="str">
        <f>IF(入力!J17="","",入力!J17)</f>
        <v/>
      </c>
      <c r="I9" s="325" t="str">
        <f>IF(入力!K17="","",入力!K17)</f>
        <v/>
      </c>
      <c r="J9" s="342" t="str">
        <f>IF(入力!L17="","",入力!L17)</f>
        <v/>
      </c>
      <c r="K9" s="325" t="str">
        <f>IF(入力!P17="",IF(OR(入力!K17="",入力!L17=""),"",(入力!L17/POWER(入力!K17/100,2))),入力!P17)</f>
        <v/>
      </c>
      <c r="L9" s="325" t="str">
        <f>IF(OR(入力!M17="",入力!N17=""),"",((4.57/(1.0868-0.00133*(入力!M17+入力!N17))-4.142)*100))</f>
        <v/>
      </c>
      <c r="M9" s="378" t="str">
        <f>IF(入力!O17="",IF(OR(入力!L17="",入力!M17="",入力!N17=""),"",(入力!L17-(入力!L17*(4.57/(1.0868-0.00133*(入力!M17+入力!N17))-4.142)*100)/100)),入力!O17)</f>
        <v/>
      </c>
      <c r="N9" s="348" t="str">
        <f>IF(入力!S17="",IF(入力!T17="","",入力!T17),IF(入力!T17="",入力!S17,IF(入力!S17&gt;入力!T17,入力!T17,入力!S17)))</f>
        <v/>
      </c>
      <c r="O9" s="399" t="str">
        <f>IF(入力!U17="",IF(入力!V17="","",入力!V17),IF(入力!V17="",入力!U17,IF(入力!U17&gt;入力!V17,入力!V17,入力!U17)))</f>
        <v/>
      </c>
      <c r="P9" s="399" t="str">
        <f>IF(入力!AI17="",IF(入力!AJ17="","",入力!AJ17),IF(入力!AJ17="",入力!AI17,IF(入力!AI17&gt;入力!AJ17,入力!AI17,入力!AJ17)))</f>
        <v/>
      </c>
      <c r="Q9" s="402" t="str">
        <f>IF(入力!Y17="", IF(入力!W17="",IF(入力!X17="","",入力!X17-入力!Q17),IF(入力!X17="",入力!W17-入力!Q17,IF(入力!W17&gt;入力!X17,入力!W17-入力!Q17,入力!X17-入力!Q17))),入力!Y17)</f>
        <v/>
      </c>
      <c r="R9" s="402" t="str">
        <f>IF(入力!AB17="", IF(入力!Z17="",IF(入力!AA17="","",入力!AA17-入力!Q17),IF(入力!AA17="",入力!Z17-入力!Q17,IF(入力!Z17&gt;入力!AA17,入力!Z17-入力!Q17,入力!AA17-入力!Q17))),入力!AB17)</f>
        <v/>
      </c>
      <c r="S9" s="399" t="str">
        <f>IF(入力!AK17="",IF(入力!AL17="","",入力!AL17),IF(入力!AL17="",入力!AK17,IF(入力!AK17&gt;入力!AL17,入力!AK17,入力!AL17)))</f>
        <v/>
      </c>
      <c r="T9" s="402" t="str">
        <f>IF(入力!AT17="","",入力!AT17)</f>
        <v/>
      </c>
      <c r="U9" s="404" t="str">
        <f>IF(入力!AS17="","",入力!AS17)</f>
        <v/>
      </c>
      <c r="AD9" s="62"/>
    </row>
    <row r="10" spans="1:30">
      <c r="A10" s="84">
        <f>IF(入力!A18="","",入力!A18)</f>
        <v>5</v>
      </c>
      <c r="B10" s="512" t="str">
        <f>IF(入力!B18="","",入力!B18)</f>
        <v/>
      </c>
      <c r="C10" s="91" t="str">
        <f>IF(入力!D18="","",入力!D18)</f>
        <v/>
      </c>
      <c r="D10" s="512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512" t="str">
        <f>IF(入力!G18="","",入力!G18)</f>
        <v/>
      </c>
      <c r="F10" s="512" t="str">
        <f>IF(入力!H18="","",入力!H18)</f>
        <v/>
      </c>
      <c r="G10" s="512" t="str">
        <f>IF(入力!I18="","",入力!I18)</f>
        <v/>
      </c>
      <c r="H10" s="512" t="str">
        <f>IF(入力!J18="","",入力!J18)</f>
        <v/>
      </c>
      <c r="I10" s="325" t="str">
        <f>IF(入力!K18="","",入力!K18)</f>
        <v/>
      </c>
      <c r="J10" s="342" t="str">
        <f>IF(入力!L18="","",入力!L18)</f>
        <v/>
      </c>
      <c r="K10" s="325" t="str">
        <f>IF(入力!P18="",IF(OR(入力!K18="",入力!L18=""),"",(入力!L18/POWER(入力!K18/100,2))),入力!P18)</f>
        <v/>
      </c>
      <c r="L10" s="325" t="str">
        <f>IF(OR(入力!M18="",入力!N18=""),"",((4.57/(1.0868-0.00133*(入力!M18+入力!N18))-4.142)*100))</f>
        <v/>
      </c>
      <c r="M10" s="378" t="str">
        <f>IF(入力!O18="",IF(OR(入力!L18="",入力!M18="",入力!N18=""),"",(入力!L18-(入力!L18*(4.57/(1.0868-0.00133*(入力!M18+入力!N18))-4.142)*100)/100)),入力!O18)</f>
        <v/>
      </c>
      <c r="N10" s="348" t="str">
        <f>IF(入力!S18="",IF(入力!T18="","",入力!T18),IF(入力!T18="",入力!S18,IF(入力!S18&gt;入力!T18,入力!T18,入力!S18)))</f>
        <v/>
      </c>
      <c r="O10" s="399" t="str">
        <f>IF(入力!U18="",IF(入力!V18="","",入力!V18),IF(入力!V18="",入力!U18,IF(入力!U18&gt;入力!V18,入力!V18,入力!U18)))</f>
        <v/>
      </c>
      <c r="P10" s="399" t="str">
        <f>IF(入力!AI18="",IF(入力!AJ18="","",入力!AJ18),IF(入力!AJ18="",入力!AI18,IF(入力!AI18&gt;入力!AJ18,入力!AI18,入力!AJ18)))</f>
        <v/>
      </c>
      <c r="Q10" s="402" t="str">
        <f>IF(入力!Y18="", IF(入力!W18="",IF(入力!X18="","",入力!X18-入力!Q18),IF(入力!X18="",入力!W18-入力!Q18,IF(入力!W18&gt;入力!X18,入力!W18-入力!Q18,入力!X18-入力!Q18))),入力!Y18)</f>
        <v/>
      </c>
      <c r="R10" s="402" t="str">
        <f>IF(入力!AB18="", IF(入力!Z18="",IF(入力!AA18="","",入力!AA18-入力!Q18),IF(入力!AA18="",入力!Z18-入力!Q18,IF(入力!Z18&gt;入力!AA18,入力!Z18-入力!Q18,入力!AA18-入力!Q18))),入力!AB18)</f>
        <v/>
      </c>
      <c r="S10" s="399" t="str">
        <f>IF(入力!AK18="",IF(入力!AL18="","",入力!AL18),IF(入力!AL18="",入力!AK18,IF(入力!AK18&gt;入力!AL18,入力!AK18,入力!AL18)))</f>
        <v/>
      </c>
      <c r="T10" s="402" t="str">
        <f>IF(入力!AT18="","",入力!AT18)</f>
        <v/>
      </c>
      <c r="U10" s="404" t="str">
        <f>IF(入力!AS18="","",入力!AS18)</f>
        <v/>
      </c>
      <c r="AD10" s="62"/>
    </row>
    <row r="11" spans="1:30">
      <c r="A11" s="84">
        <f>IF(入力!A19="","",入力!A19)</f>
        <v>6</v>
      </c>
      <c r="B11" s="512" t="str">
        <f>IF(入力!B19="","",入力!B19)</f>
        <v/>
      </c>
      <c r="C11" s="91" t="str">
        <f>IF(入力!D19="","",入力!D19)</f>
        <v/>
      </c>
      <c r="D11" s="512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512" t="str">
        <f>IF(入力!G19="","",入力!G19)</f>
        <v/>
      </c>
      <c r="F11" s="512" t="str">
        <f>IF(入力!H19="","",入力!H19)</f>
        <v/>
      </c>
      <c r="G11" s="512" t="str">
        <f>IF(入力!I19="","",入力!I19)</f>
        <v/>
      </c>
      <c r="H11" s="512" t="str">
        <f>IF(入力!J19="","",入力!J19)</f>
        <v/>
      </c>
      <c r="I11" s="325" t="str">
        <f>IF(入力!K19="","",入力!K19)</f>
        <v/>
      </c>
      <c r="J11" s="342" t="str">
        <f>IF(入力!L19="","",入力!L19)</f>
        <v/>
      </c>
      <c r="K11" s="325" t="str">
        <f>IF(入力!P19="",IF(OR(入力!K19="",入力!L19=""),"",(入力!L19/POWER(入力!K19/100,2))),入力!P19)</f>
        <v/>
      </c>
      <c r="L11" s="325" t="str">
        <f>IF(OR(入力!M19="",入力!N19=""),"",((4.57/(1.0868-0.00133*(入力!M19+入力!N19))-4.142)*100))</f>
        <v/>
      </c>
      <c r="M11" s="378" t="str">
        <f>IF(入力!O19="",IF(OR(入力!L19="",入力!M19="",入力!N19=""),"",(入力!L19-(入力!L19*(4.57/(1.0868-0.00133*(入力!M19+入力!N19))-4.142)*100)/100)),入力!O19)</f>
        <v/>
      </c>
      <c r="N11" s="348" t="str">
        <f>IF(入力!S19="",IF(入力!T19="","",入力!T19),IF(入力!T19="",入力!S19,IF(入力!S19&gt;入力!T19,入力!T19,入力!S19)))</f>
        <v/>
      </c>
      <c r="O11" s="399" t="str">
        <f>IF(入力!U19="",IF(入力!V19="","",入力!V19),IF(入力!V19="",入力!U19,IF(入力!U19&gt;入力!V19,入力!V19,入力!U19)))</f>
        <v/>
      </c>
      <c r="P11" s="399" t="str">
        <f>IF(入力!AI19="",IF(入力!AJ19="","",入力!AJ19),IF(入力!AJ19="",入力!AI19,IF(入力!AI19&gt;入力!AJ19,入力!AI19,入力!AJ19)))</f>
        <v/>
      </c>
      <c r="Q11" s="402" t="str">
        <f>IF(入力!Y19="", IF(入力!W19="",IF(入力!X19="","",入力!X19-入力!Q19),IF(入力!X19="",入力!W19-入力!Q19,IF(入力!W19&gt;入力!X19,入力!W19-入力!Q19,入力!X19-入力!Q19))),入力!Y19)</f>
        <v/>
      </c>
      <c r="R11" s="402" t="str">
        <f>IF(入力!AB19="", IF(入力!Z19="",IF(入力!AA19="","",入力!AA19-入力!Q19),IF(入力!AA19="",入力!Z19-入力!Q19,IF(入力!Z19&gt;入力!AA19,入力!Z19-入力!Q19,入力!AA19-入力!Q19))),入力!AB19)</f>
        <v/>
      </c>
      <c r="S11" s="399" t="str">
        <f>IF(入力!AK19="",IF(入力!AL19="","",入力!AL19),IF(入力!AL19="",入力!AK19,IF(入力!AK19&gt;入力!AL19,入力!AK19,入力!AL19)))</f>
        <v/>
      </c>
      <c r="T11" s="402" t="str">
        <f>IF(入力!AT19="","",入力!AT19)</f>
        <v/>
      </c>
      <c r="U11" s="404" t="str">
        <f>IF(入力!AS19="","",入力!AS19)</f>
        <v/>
      </c>
    </row>
    <row r="12" spans="1:30">
      <c r="A12" s="84">
        <f>IF(入力!A20="","",入力!A20)</f>
        <v>7</v>
      </c>
      <c r="B12" s="512" t="str">
        <f>IF(入力!B20="","",入力!B20)</f>
        <v/>
      </c>
      <c r="C12" s="91" t="str">
        <f>IF(入力!D20="","",入力!D20)</f>
        <v/>
      </c>
      <c r="D12" s="512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512" t="str">
        <f>IF(入力!G20="","",入力!G20)</f>
        <v/>
      </c>
      <c r="F12" s="512" t="str">
        <f>IF(入力!H20="","",入力!H20)</f>
        <v/>
      </c>
      <c r="G12" s="512" t="str">
        <f>IF(入力!I20="","",入力!I20)</f>
        <v/>
      </c>
      <c r="H12" s="512" t="str">
        <f>IF(入力!J20="","",入力!J20)</f>
        <v/>
      </c>
      <c r="I12" s="325" t="str">
        <f>IF(入力!K20="","",入力!K20)</f>
        <v/>
      </c>
      <c r="J12" s="342" t="str">
        <f>IF(入力!L20="","",入力!L20)</f>
        <v/>
      </c>
      <c r="K12" s="325" t="str">
        <f>IF(入力!P20="",IF(OR(入力!K20="",入力!L20=""),"",(入力!L20/POWER(入力!K20/100,2))),入力!P20)</f>
        <v/>
      </c>
      <c r="L12" s="325" t="str">
        <f>IF(OR(入力!M20="",入力!N20=""),"",((4.57/(1.0868-0.00133*(入力!M20+入力!N20))-4.142)*100))</f>
        <v/>
      </c>
      <c r="M12" s="378" t="str">
        <f>IF(入力!O20="",IF(OR(入力!L20="",入力!M20="",入力!N20=""),"",(入力!L20-(入力!L20*(4.57/(1.0868-0.00133*(入力!M20+入力!N20))-4.142)*100)/100)),入力!O20)</f>
        <v/>
      </c>
      <c r="N12" s="348" t="str">
        <f>IF(入力!S20="",IF(入力!T20="","",入力!T20),IF(入力!T20="",入力!S20,IF(入力!S20&gt;入力!T20,入力!T20,入力!S20)))</f>
        <v/>
      </c>
      <c r="O12" s="399" t="str">
        <f>IF(入力!U20="",IF(入力!V20="","",入力!V20),IF(入力!V20="",入力!U20,IF(入力!U20&gt;入力!V20,入力!V20,入力!U20)))</f>
        <v/>
      </c>
      <c r="P12" s="399" t="str">
        <f>IF(入力!AI20="",IF(入力!AJ20="","",入力!AJ20),IF(入力!AJ20="",入力!AI20,IF(入力!AI20&gt;入力!AJ20,入力!AI20,入力!AJ20)))</f>
        <v/>
      </c>
      <c r="Q12" s="402" t="str">
        <f>IF(入力!Y20="", IF(入力!W20="",IF(入力!X20="","",入力!X20-入力!Q20),IF(入力!X20="",入力!W20-入力!Q20,IF(入力!W20&gt;入力!X20,入力!W20-入力!Q20,入力!X20-入力!Q20))),入力!Y20)</f>
        <v/>
      </c>
      <c r="R12" s="402" t="str">
        <f>IF(入力!AB20="", IF(入力!Z20="",IF(入力!AA20="","",入力!AA20-入力!Q20),IF(入力!AA20="",入力!Z20-入力!Q20,IF(入力!Z20&gt;入力!AA20,入力!Z20-入力!Q20,入力!AA20-入力!Q20))),入力!AB20)</f>
        <v/>
      </c>
      <c r="S12" s="399" t="str">
        <f>IF(入力!AK20="",IF(入力!AL20="","",入力!AL20),IF(入力!AL20="",入力!AK20,IF(入力!AK20&gt;入力!AL20,入力!AK20,入力!AL20)))</f>
        <v/>
      </c>
      <c r="T12" s="402" t="str">
        <f>IF(入力!AT20="","",入力!AT20)</f>
        <v/>
      </c>
      <c r="U12" s="404" t="str">
        <f>IF(入力!AS20="","",入力!AS20)</f>
        <v/>
      </c>
    </row>
    <row r="13" spans="1:30">
      <c r="A13" s="84">
        <f>IF(入力!A21="","",入力!A21)</f>
        <v>8</v>
      </c>
      <c r="B13" s="512" t="str">
        <f>IF(入力!B21="","",入力!B21)</f>
        <v/>
      </c>
      <c r="C13" s="91" t="str">
        <f>IF(入力!D21="","",入力!D21)</f>
        <v/>
      </c>
      <c r="D13" s="512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512" t="str">
        <f>IF(入力!G21="","",入力!G21)</f>
        <v/>
      </c>
      <c r="F13" s="512" t="str">
        <f>IF(入力!H21="","",入力!H21)</f>
        <v/>
      </c>
      <c r="G13" s="512" t="str">
        <f>IF(入力!I21="","",入力!I21)</f>
        <v/>
      </c>
      <c r="H13" s="512" t="str">
        <f>IF(入力!J21="","",入力!J21)</f>
        <v/>
      </c>
      <c r="I13" s="325" t="str">
        <f>IF(入力!K21="","",入力!K21)</f>
        <v/>
      </c>
      <c r="J13" s="342" t="str">
        <f>IF(入力!L21="","",入力!L21)</f>
        <v/>
      </c>
      <c r="K13" s="325" t="str">
        <f>IF(入力!P21="",IF(OR(入力!K21="",入力!L21=""),"",(入力!L21/POWER(入力!K21/100,2))),入力!P21)</f>
        <v/>
      </c>
      <c r="L13" s="325" t="str">
        <f>IF(OR(入力!M21="",入力!N21=""),"",((4.57/(1.0868-0.00133*(入力!M21+入力!N21))-4.142)*100))</f>
        <v/>
      </c>
      <c r="M13" s="378" t="str">
        <f>IF(入力!O21="",IF(OR(入力!L21="",入力!M21="",入力!N21=""),"",(入力!L21-(入力!L21*(4.57/(1.0868-0.00133*(入力!M21+入力!N21))-4.142)*100)/100)),入力!O21)</f>
        <v/>
      </c>
      <c r="N13" s="348" t="str">
        <f>IF(入力!S21="",IF(入力!T21="","",入力!T21),IF(入力!T21="",入力!S21,IF(入力!S21&gt;入力!T21,入力!T21,入力!S21)))</f>
        <v/>
      </c>
      <c r="O13" s="399" t="str">
        <f>IF(入力!U21="",IF(入力!V21="","",入力!V21),IF(入力!V21="",入力!U21,IF(入力!U21&gt;入力!V21,入力!V21,入力!U21)))</f>
        <v/>
      </c>
      <c r="P13" s="399" t="str">
        <f>IF(入力!AI21="",IF(入力!AJ21="","",入力!AJ21),IF(入力!AJ21="",入力!AI21,IF(入力!AI21&gt;入力!AJ21,入力!AI21,入力!AJ21)))</f>
        <v/>
      </c>
      <c r="Q13" s="402" t="str">
        <f>IF(入力!Y21="", IF(入力!W21="",IF(入力!X21="","",入力!X21-入力!Q21),IF(入力!X21="",入力!W21-入力!Q21,IF(入力!W21&gt;入力!X21,入力!W21-入力!Q21,入力!X21-入力!Q21))),入力!Y21)</f>
        <v/>
      </c>
      <c r="R13" s="402" t="str">
        <f>IF(入力!AB21="", IF(入力!Z21="",IF(入力!AA21="","",入力!AA21-入力!Q21),IF(入力!AA21="",入力!Z21-入力!Q21,IF(入力!Z21&gt;入力!AA21,入力!Z21-入力!Q21,入力!AA21-入力!Q21))),入力!AB21)</f>
        <v/>
      </c>
      <c r="S13" s="399" t="str">
        <f>IF(入力!AK21="",IF(入力!AL21="","",入力!AL21),IF(入力!AL21="",入力!AK21,IF(入力!AK21&gt;入力!AL21,入力!AK21,入力!AL21)))</f>
        <v/>
      </c>
      <c r="T13" s="402" t="str">
        <f>IF(入力!AT21="","",入力!AT21)</f>
        <v/>
      </c>
      <c r="U13" s="404" t="str">
        <f>IF(入力!AS21="","",入力!AS21)</f>
        <v/>
      </c>
    </row>
    <row r="14" spans="1:30">
      <c r="A14" s="84">
        <f>IF(入力!A22="","",入力!A22)</f>
        <v>9</v>
      </c>
      <c r="B14" s="512" t="str">
        <f>IF(入力!B22="","",入力!B22)</f>
        <v/>
      </c>
      <c r="C14" s="91" t="str">
        <f>IF(入力!D22="","",入力!D22)</f>
        <v/>
      </c>
      <c r="D14" s="512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512" t="str">
        <f>IF(入力!G22="","",入力!G22)</f>
        <v/>
      </c>
      <c r="F14" s="512" t="str">
        <f>IF(入力!H22="","",入力!H22)</f>
        <v/>
      </c>
      <c r="G14" s="512" t="str">
        <f>IF(入力!I22="","",入力!I22)</f>
        <v/>
      </c>
      <c r="H14" s="512" t="str">
        <f>IF(入力!J22="","",入力!J22)</f>
        <v/>
      </c>
      <c r="I14" s="325" t="str">
        <f>IF(入力!K22="","",入力!K22)</f>
        <v/>
      </c>
      <c r="J14" s="342" t="str">
        <f>IF(入力!L22="","",入力!L22)</f>
        <v/>
      </c>
      <c r="K14" s="325" t="str">
        <f>IF(入力!P22="",IF(OR(入力!K22="",入力!L22=""),"",(入力!L22/POWER(入力!K22/100,2))),入力!P22)</f>
        <v/>
      </c>
      <c r="L14" s="325" t="str">
        <f>IF(OR(入力!M22="",入力!N22=""),"",((4.57/(1.0868-0.00133*(入力!M22+入力!N22))-4.142)*100))</f>
        <v/>
      </c>
      <c r="M14" s="378" t="str">
        <f>IF(入力!O22="",IF(OR(入力!L22="",入力!M22="",入力!N22=""),"",(入力!L22-(入力!L22*(4.57/(1.0868-0.00133*(入力!M22+入力!N22))-4.142)*100)/100)),入力!O22)</f>
        <v/>
      </c>
      <c r="N14" s="348" t="str">
        <f>IF(入力!S22="",IF(入力!T22="","",入力!T22),IF(入力!T22="",入力!S22,IF(入力!S22&gt;入力!T22,入力!T22,入力!S22)))</f>
        <v/>
      </c>
      <c r="O14" s="399" t="str">
        <f>IF(入力!U22="",IF(入力!V22="","",入力!V22),IF(入力!V22="",入力!U22,IF(入力!U22&gt;入力!V22,入力!V22,入力!U22)))</f>
        <v/>
      </c>
      <c r="P14" s="399" t="str">
        <f>IF(入力!AI22="",IF(入力!AJ22="","",入力!AJ22),IF(入力!AJ22="",入力!AI22,IF(入力!AI22&gt;入力!AJ22,入力!AI22,入力!AJ22)))</f>
        <v/>
      </c>
      <c r="Q14" s="402" t="str">
        <f>IF(入力!Y22="", IF(入力!W22="",IF(入力!X22="","",入力!X22-入力!Q22),IF(入力!X22="",入力!W22-入力!Q22,IF(入力!W22&gt;入力!X22,入力!W22-入力!Q22,入力!X22-入力!Q22))),入力!Y22)</f>
        <v/>
      </c>
      <c r="R14" s="402" t="str">
        <f>IF(入力!AB22="", IF(入力!Z22="",IF(入力!AA22="","",入力!AA22-入力!Q22),IF(入力!AA22="",入力!Z22-入力!Q22,IF(入力!Z22&gt;入力!AA22,入力!Z22-入力!Q22,入力!AA22-入力!Q22))),入力!AB22)</f>
        <v/>
      </c>
      <c r="S14" s="399" t="str">
        <f>IF(入力!AK22="",IF(入力!AL22="","",入力!AL22),IF(入力!AL22="",入力!AK22,IF(入力!AK22&gt;入力!AL22,入力!AK22,入力!AL22)))</f>
        <v/>
      </c>
      <c r="T14" s="402" t="str">
        <f>IF(入力!AT22="","",入力!AT22)</f>
        <v/>
      </c>
      <c r="U14" s="404" t="str">
        <f>IF(入力!AS22="","",入力!AS22)</f>
        <v/>
      </c>
    </row>
    <row r="15" spans="1:30">
      <c r="A15" s="84">
        <f>IF(入力!A23="","",入力!A23)</f>
        <v>10</v>
      </c>
      <c r="B15" s="512" t="str">
        <f>IF(入力!B23="","",入力!B23)</f>
        <v/>
      </c>
      <c r="C15" s="91" t="str">
        <f>IF(入力!D23="","",入力!D23)</f>
        <v/>
      </c>
      <c r="D15" s="512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512" t="str">
        <f>IF(入力!G23="","",入力!G23)</f>
        <v/>
      </c>
      <c r="F15" s="512" t="str">
        <f>IF(入力!H23="","",入力!H23)</f>
        <v/>
      </c>
      <c r="G15" s="512" t="str">
        <f>IF(入力!I23="","",入力!I23)</f>
        <v/>
      </c>
      <c r="H15" s="512" t="str">
        <f>IF(入力!J23="","",入力!J23)</f>
        <v/>
      </c>
      <c r="I15" s="325" t="str">
        <f>IF(入力!K23="","",入力!K23)</f>
        <v/>
      </c>
      <c r="J15" s="342" t="str">
        <f>IF(入力!L23="","",入力!L23)</f>
        <v/>
      </c>
      <c r="K15" s="325" t="str">
        <f>IF(入力!P23="",IF(OR(入力!K23="",入力!L23=""),"",(入力!L23/POWER(入力!K23/100,2))),入力!P23)</f>
        <v/>
      </c>
      <c r="L15" s="325" t="str">
        <f>IF(OR(入力!M23="",入力!N23=""),"",((4.57/(1.0868-0.00133*(入力!M23+入力!N23))-4.142)*100))</f>
        <v/>
      </c>
      <c r="M15" s="378" t="str">
        <f>IF(入力!O23="",IF(OR(入力!L23="",入力!M23="",入力!N23=""),"",(入力!L23-(入力!L23*(4.57/(1.0868-0.00133*(入力!M23+入力!N23))-4.142)*100)/100)),入力!O23)</f>
        <v/>
      </c>
      <c r="N15" s="348" t="str">
        <f>IF(入力!S23="",IF(入力!T23="","",入力!T23),IF(入力!T23="",入力!S23,IF(入力!S23&gt;入力!T23,入力!T23,入力!S23)))</f>
        <v/>
      </c>
      <c r="O15" s="399" t="str">
        <f>IF(入力!U23="",IF(入力!V23="","",入力!V23),IF(入力!V23="",入力!U23,IF(入力!U23&gt;入力!V23,入力!V23,入力!U23)))</f>
        <v/>
      </c>
      <c r="P15" s="399" t="str">
        <f>IF(入力!AI23="",IF(入力!AJ23="","",入力!AJ23),IF(入力!AJ23="",入力!AI23,IF(入力!AI23&gt;入力!AJ23,入力!AI23,入力!AJ23)))</f>
        <v/>
      </c>
      <c r="Q15" s="402" t="str">
        <f>IF(入力!Y23="", IF(入力!W23="",IF(入力!X23="","",入力!X23-入力!Q23),IF(入力!X23="",入力!W23-入力!Q23,IF(入力!W23&gt;入力!X23,入力!W23-入力!Q23,入力!X23-入力!Q23))),入力!Y23)</f>
        <v/>
      </c>
      <c r="R15" s="402" t="str">
        <f>IF(入力!AB23="", IF(入力!Z23="",IF(入力!AA23="","",入力!AA23-入力!Q23),IF(入力!AA23="",入力!Z23-入力!Q23,IF(入力!Z23&gt;入力!AA23,入力!Z23-入力!Q23,入力!AA23-入力!Q23))),入力!AB23)</f>
        <v/>
      </c>
      <c r="S15" s="399" t="str">
        <f>IF(入力!AK23="",IF(入力!AL23="","",入力!AL23),IF(入力!AL23="",入力!AK23,IF(入力!AK23&gt;入力!AL23,入力!AK23,入力!AL23)))</f>
        <v/>
      </c>
      <c r="T15" s="402" t="str">
        <f>IF(入力!AT23="","",入力!AT23)</f>
        <v/>
      </c>
      <c r="U15" s="404" t="str">
        <f>IF(入力!AS23="","",入力!AS23)</f>
        <v/>
      </c>
    </row>
    <row r="16" spans="1:30">
      <c r="A16" s="84">
        <f>IF(入力!A24="","",入力!A24)</f>
        <v>11</v>
      </c>
      <c r="B16" s="512" t="str">
        <f>IF(入力!B24="","",入力!B24)</f>
        <v/>
      </c>
      <c r="C16" s="91" t="str">
        <f>IF(入力!D24="","",入力!D24)</f>
        <v/>
      </c>
      <c r="D16" s="512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512" t="str">
        <f>IF(入力!G24="","",入力!G24)</f>
        <v/>
      </c>
      <c r="F16" s="512" t="str">
        <f>IF(入力!H24="","",入力!H24)</f>
        <v/>
      </c>
      <c r="G16" s="512" t="str">
        <f>IF(入力!I24="","",入力!I24)</f>
        <v/>
      </c>
      <c r="H16" s="512" t="str">
        <f>IF(入力!J24="","",入力!J24)</f>
        <v/>
      </c>
      <c r="I16" s="325" t="str">
        <f>IF(入力!K24="","",入力!K24)</f>
        <v/>
      </c>
      <c r="J16" s="342" t="str">
        <f>IF(入力!L24="","",入力!L24)</f>
        <v/>
      </c>
      <c r="K16" s="325" t="str">
        <f>IF(入力!P24="",IF(OR(入力!K24="",入力!L24=""),"",(入力!L24/POWER(入力!K24/100,2))),入力!P24)</f>
        <v/>
      </c>
      <c r="L16" s="325" t="str">
        <f>IF(OR(入力!M24="",入力!N24=""),"",((4.57/(1.0868-0.00133*(入力!M24+入力!N24))-4.142)*100))</f>
        <v/>
      </c>
      <c r="M16" s="378" t="str">
        <f>IF(入力!O24="",IF(OR(入力!L24="",入力!M24="",入力!N24=""),"",(入力!L24-(入力!L24*(4.57/(1.0868-0.00133*(入力!M24+入力!N24))-4.142)*100)/100)),入力!O24)</f>
        <v/>
      </c>
      <c r="N16" s="348" t="str">
        <f>IF(入力!S24="",IF(入力!T24="","",入力!T24),IF(入力!T24="",入力!S24,IF(入力!S24&gt;入力!T24,入力!T24,入力!S24)))</f>
        <v/>
      </c>
      <c r="O16" s="399" t="str">
        <f>IF(入力!U24="",IF(入力!V24="","",入力!V24),IF(入力!V24="",入力!U24,IF(入力!U24&gt;入力!V24,入力!V24,入力!U24)))</f>
        <v/>
      </c>
      <c r="P16" s="399" t="str">
        <f>IF(入力!AI24="",IF(入力!AJ24="","",入力!AJ24),IF(入力!AJ24="",入力!AI24,IF(入力!AI24&gt;入力!AJ24,入力!AI24,入力!AJ24)))</f>
        <v/>
      </c>
      <c r="Q16" s="402" t="str">
        <f>IF(入力!Y24="", IF(入力!W24="",IF(入力!X24="","",入力!X24-入力!Q24),IF(入力!X24="",入力!W24-入力!Q24,IF(入力!W24&gt;入力!X24,入力!W24-入力!Q24,入力!X24-入力!Q24))),入力!Y24)</f>
        <v/>
      </c>
      <c r="R16" s="402" t="str">
        <f>IF(入力!AB24="", IF(入力!Z24="",IF(入力!AA24="","",入力!AA24-入力!Q24),IF(入力!AA24="",入力!Z24-入力!Q24,IF(入力!Z24&gt;入力!AA24,入力!Z24-入力!Q24,入力!AA24-入力!Q24))),入力!AB24)</f>
        <v/>
      </c>
      <c r="S16" s="399" t="str">
        <f>IF(入力!AK24="",IF(入力!AL24="","",入力!AL24),IF(入力!AL24="",入力!AK24,IF(入力!AK24&gt;入力!AL24,入力!AK24,入力!AL24)))</f>
        <v/>
      </c>
      <c r="T16" s="402" t="str">
        <f>IF(入力!AT24="","",入力!AT24)</f>
        <v/>
      </c>
      <c r="U16" s="404" t="str">
        <f>IF(入力!AS24="","",入力!AS24)</f>
        <v/>
      </c>
    </row>
    <row r="17" spans="1:21">
      <c r="A17" s="84">
        <f>IF(入力!A25="","",入力!A25)</f>
        <v>12</v>
      </c>
      <c r="B17" s="512" t="str">
        <f>IF(入力!B25="","",入力!B25)</f>
        <v/>
      </c>
      <c r="C17" s="91" t="str">
        <f>IF(入力!D25="","",入力!D25)</f>
        <v/>
      </c>
      <c r="D17" s="512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512" t="str">
        <f>IF(入力!G25="","",入力!G25)</f>
        <v/>
      </c>
      <c r="F17" s="512" t="str">
        <f>IF(入力!H25="","",入力!H25)</f>
        <v/>
      </c>
      <c r="G17" s="512" t="str">
        <f>IF(入力!I25="","",入力!I25)</f>
        <v/>
      </c>
      <c r="H17" s="512" t="str">
        <f>IF(入力!J25="","",入力!J25)</f>
        <v/>
      </c>
      <c r="I17" s="325" t="str">
        <f>IF(入力!K25="","",入力!K25)</f>
        <v/>
      </c>
      <c r="J17" s="342" t="str">
        <f>IF(入力!L25="","",入力!L25)</f>
        <v/>
      </c>
      <c r="K17" s="325" t="str">
        <f>IF(入力!P25="",IF(OR(入力!K25="",入力!L25=""),"",(入力!L25/POWER(入力!K25/100,2))),入力!P25)</f>
        <v/>
      </c>
      <c r="L17" s="325" t="str">
        <f>IF(OR(入力!M25="",入力!N25=""),"",((4.57/(1.0868-0.00133*(入力!M25+入力!N25))-4.142)*100))</f>
        <v/>
      </c>
      <c r="M17" s="378" t="str">
        <f>IF(入力!O25="",IF(OR(入力!L25="",入力!M25="",入力!N25=""),"",(入力!L25-(入力!L25*(4.57/(1.0868-0.00133*(入力!M25+入力!N25))-4.142)*100)/100)),入力!O25)</f>
        <v/>
      </c>
      <c r="N17" s="348" t="str">
        <f>IF(入力!S25="",IF(入力!T25="","",入力!T25),IF(入力!T25="",入力!S25,IF(入力!S25&gt;入力!T25,入力!T25,入力!S25)))</f>
        <v/>
      </c>
      <c r="O17" s="399" t="str">
        <f>IF(入力!U25="",IF(入力!V25="","",入力!V25),IF(入力!V25="",入力!U25,IF(入力!U25&gt;入力!V25,入力!V25,入力!U25)))</f>
        <v/>
      </c>
      <c r="P17" s="399" t="str">
        <f>IF(入力!AI25="",IF(入力!AJ25="","",入力!AJ25),IF(入力!AJ25="",入力!AI25,IF(入力!AI25&gt;入力!AJ25,入力!AI25,入力!AJ25)))</f>
        <v/>
      </c>
      <c r="Q17" s="402" t="str">
        <f>IF(入力!Y25="", IF(入力!W25="",IF(入力!X25="","",入力!X25-入力!Q25),IF(入力!X25="",入力!W25-入力!Q25,IF(入力!W25&gt;入力!X25,入力!W25-入力!Q25,入力!X25-入力!Q25))),入力!Y25)</f>
        <v/>
      </c>
      <c r="R17" s="402" t="str">
        <f>IF(入力!AB25="", IF(入力!Z25="",IF(入力!AA25="","",入力!AA25-入力!Q25),IF(入力!AA25="",入力!Z25-入力!Q25,IF(入力!Z25&gt;入力!AA25,入力!Z25-入力!Q25,入力!AA25-入力!Q25))),入力!AB25)</f>
        <v/>
      </c>
      <c r="S17" s="399" t="str">
        <f>IF(入力!AK25="",IF(入力!AL25="","",入力!AL25),IF(入力!AL25="",入力!AK25,IF(入力!AK25&gt;入力!AL25,入力!AK25,入力!AL25)))</f>
        <v/>
      </c>
      <c r="T17" s="402" t="str">
        <f>IF(入力!AT25="","",入力!AT25)</f>
        <v/>
      </c>
      <c r="U17" s="404" t="str">
        <f>IF(入力!AS25="","",入力!AS25)</f>
        <v/>
      </c>
    </row>
    <row r="18" spans="1:21">
      <c r="A18" s="84">
        <f>IF(入力!A26="","",入力!A26)</f>
        <v>13</v>
      </c>
      <c r="B18" s="512" t="str">
        <f>IF(入力!B26="","",入力!B26)</f>
        <v/>
      </c>
      <c r="C18" s="91" t="str">
        <f>IF(入力!D26="","",入力!D26)</f>
        <v/>
      </c>
      <c r="D18" s="512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512" t="str">
        <f>IF(入力!G26="","",入力!G26)</f>
        <v/>
      </c>
      <c r="F18" s="512" t="str">
        <f>IF(入力!H26="","",入力!H26)</f>
        <v/>
      </c>
      <c r="G18" s="512" t="str">
        <f>IF(入力!I26="","",入力!I26)</f>
        <v/>
      </c>
      <c r="H18" s="512" t="str">
        <f>IF(入力!J26="","",入力!J26)</f>
        <v/>
      </c>
      <c r="I18" s="325" t="str">
        <f>IF(入力!K26="","",入力!K26)</f>
        <v/>
      </c>
      <c r="J18" s="342" t="str">
        <f>IF(入力!L26="","",入力!L26)</f>
        <v/>
      </c>
      <c r="K18" s="325" t="str">
        <f>IF(入力!P26="",IF(OR(入力!K26="",入力!L26=""),"",(入力!L26/POWER(入力!K26/100,2))),入力!P26)</f>
        <v/>
      </c>
      <c r="L18" s="325" t="str">
        <f>IF(OR(入力!M26="",入力!N26=""),"",((4.57/(1.0868-0.00133*(入力!M26+入力!N26))-4.142)*100))</f>
        <v/>
      </c>
      <c r="M18" s="378" t="str">
        <f>IF(入力!O26="",IF(OR(入力!L26="",入力!M26="",入力!N26=""),"",(入力!L26-(入力!L26*(4.57/(1.0868-0.00133*(入力!M26+入力!N26))-4.142)*100)/100)),入力!O26)</f>
        <v/>
      </c>
      <c r="N18" s="348" t="str">
        <f>IF(入力!S26="",IF(入力!T26="","",入力!T26),IF(入力!T26="",入力!S26,IF(入力!S26&gt;入力!T26,入力!T26,入力!S26)))</f>
        <v/>
      </c>
      <c r="O18" s="399" t="str">
        <f>IF(入力!U26="",IF(入力!V26="","",入力!V26),IF(入力!V26="",入力!U26,IF(入力!U26&gt;入力!V26,入力!V26,入力!U26)))</f>
        <v/>
      </c>
      <c r="P18" s="399" t="str">
        <f>IF(入力!AI26="",IF(入力!AJ26="","",入力!AJ26),IF(入力!AJ26="",入力!AI26,IF(入力!AI26&gt;入力!AJ26,入力!AI26,入力!AJ26)))</f>
        <v/>
      </c>
      <c r="Q18" s="402" t="str">
        <f>IF(入力!Y26="", IF(入力!W26="",IF(入力!X26="","",入力!X26-入力!Q26),IF(入力!X26="",入力!W26-入力!Q26,IF(入力!W26&gt;入力!X26,入力!W26-入力!Q26,入力!X26-入力!Q26))),入力!Y26)</f>
        <v/>
      </c>
      <c r="R18" s="402" t="str">
        <f>IF(入力!AB26="", IF(入力!Z26="",IF(入力!AA26="","",入力!AA26-入力!Q26),IF(入力!AA26="",入力!Z26-入力!Q26,IF(入力!Z26&gt;入力!AA26,入力!Z26-入力!Q26,入力!AA26-入力!Q26))),入力!AB26)</f>
        <v/>
      </c>
      <c r="S18" s="399" t="str">
        <f>IF(入力!AK26="",IF(入力!AL26="","",入力!AL26),IF(入力!AL26="",入力!AK26,IF(入力!AK26&gt;入力!AL26,入力!AK26,入力!AL26)))</f>
        <v/>
      </c>
      <c r="T18" s="402" t="str">
        <f>IF(入力!AT26="","",入力!AT26)</f>
        <v/>
      </c>
      <c r="U18" s="404" t="str">
        <f>IF(入力!AS26="","",入力!AS26)</f>
        <v/>
      </c>
    </row>
    <row r="19" spans="1:21">
      <c r="A19" s="84">
        <f>IF(入力!A27="","",入力!A27)</f>
        <v>14</v>
      </c>
      <c r="B19" s="512" t="str">
        <f>IF(入力!B27="","",入力!B27)</f>
        <v/>
      </c>
      <c r="C19" s="91" t="str">
        <f>IF(入力!D27="","",入力!D27)</f>
        <v/>
      </c>
      <c r="D19" s="512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512" t="str">
        <f>IF(入力!G27="","",入力!G27)</f>
        <v/>
      </c>
      <c r="F19" s="512" t="str">
        <f>IF(入力!H27="","",入力!H27)</f>
        <v/>
      </c>
      <c r="G19" s="512" t="str">
        <f>IF(入力!I27="","",入力!I27)</f>
        <v/>
      </c>
      <c r="H19" s="512" t="str">
        <f>IF(入力!J27="","",入力!J27)</f>
        <v/>
      </c>
      <c r="I19" s="325" t="str">
        <f>IF(入力!K27="","",入力!K27)</f>
        <v/>
      </c>
      <c r="J19" s="342" t="str">
        <f>IF(入力!L27="","",入力!L27)</f>
        <v/>
      </c>
      <c r="K19" s="325" t="str">
        <f>IF(入力!P27="",IF(OR(入力!K27="",入力!L27=""),"",(入力!L27/POWER(入力!K27/100,2))),入力!P27)</f>
        <v/>
      </c>
      <c r="L19" s="325" t="str">
        <f>IF(OR(入力!M27="",入力!N27=""),"",((4.57/(1.0868-0.00133*(入力!M27+入力!N27))-4.142)*100))</f>
        <v/>
      </c>
      <c r="M19" s="378" t="str">
        <f>IF(入力!O27="",IF(OR(入力!L27="",入力!M27="",入力!N27=""),"",(入力!L27-(入力!L27*(4.57/(1.0868-0.00133*(入力!M27+入力!N27))-4.142)*100)/100)),入力!O27)</f>
        <v/>
      </c>
      <c r="N19" s="348" t="str">
        <f>IF(入力!S27="",IF(入力!T27="","",入力!T27),IF(入力!T27="",入力!S27,IF(入力!S27&gt;入力!T27,入力!T27,入力!S27)))</f>
        <v/>
      </c>
      <c r="O19" s="399" t="str">
        <f>IF(入力!U27="",IF(入力!V27="","",入力!V27),IF(入力!V27="",入力!U27,IF(入力!U27&gt;入力!V27,入力!V27,入力!U27)))</f>
        <v/>
      </c>
      <c r="P19" s="399" t="str">
        <f>IF(入力!AI27="",IF(入力!AJ27="","",入力!AJ27),IF(入力!AJ27="",入力!AI27,IF(入力!AI27&gt;入力!AJ27,入力!AI27,入力!AJ27)))</f>
        <v/>
      </c>
      <c r="Q19" s="402" t="str">
        <f>IF(入力!Y27="", IF(入力!W27="",IF(入力!X27="","",入力!X27-入力!Q27),IF(入力!X27="",入力!W27-入力!Q27,IF(入力!W27&gt;入力!X27,入力!W27-入力!Q27,入力!X27-入力!Q27))),入力!Y27)</f>
        <v/>
      </c>
      <c r="R19" s="402" t="str">
        <f>IF(入力!AB27="", IF(入力!Z27="",IF(入力!AA27="","",入力!AA27-入力!Q27),IF(入力!AA27="",入力!Z27-入力!Q27,IF(入力!Z27&gt;入力!AA27,入力!Z27-入力!Q27,入力!AA27-入力!Q27))),入力!AB27)</f>
        <v/>
      </c>
      <c r="S19" s="399" t="str">
        <f>IF(入力!AK27="",IF(入力!AL27="","",入力!AL27),IF(入力!AL27="",入力!AK27,IF(入力!AK27&gt;入力!AL27,入力!AK27,入力!AL27)))</f>
        <v/>
      </c>
      <c r="T19" s="402" t="str">
        <f>IF(入力!AT27="","",入力!AT27)</f>
        <v/>
      </c>
      <c r="U19" s="404" t="str">
        <f>IF(入力!AS27="","",入力!AS27)</f>
        <v/>
      </c>
    </row>
    <row r="20" spans="1:21">
      <c r="A20" s="84">
        <f>IF(入力!A28="","",入力!A28)</f>
        <v>15</v>
      </c>
      <c r="B20" s="512" t="str">
        <f>IF(入力!B28="","",入力!B28)</f>
        <v/>
      </c>
      <c r="C20" s="91" t="str">
        <f>IF(入力!D28="","",入力!D28)</f>
        <v/>
      </c>
      <c r="D20" s="512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512" t="str">
        <f>IF(入力!G28="","",入力!G28)</f>
        <v/>
      </c>
      <c r="F20" s="512" t="str">
        <f>IF(入力!H28="","",入力!H28)</f>
        <v/>
      </c>
      <c r="G20" s="512" t="str">
        <f>IF(入力!I28="","",入力!I28)</f>
        <v/>
      </c>
      <c r="H20" s="512" t="str">
        <f>IF(入力!J28="","",入力!J28)</f>
        <v/>
      </c>
      <c r="I20" s="325" t="str">
        <f>IF(入力!K28="","",入力!K28)</f>
        <v/>
      </c>
      <c r="J20" s="342" t="str">
        <f>IF(入力!L28="","",入力!L28)</f>
        <v/>
      </c>
      <c r="K20" s="325" t="str">
        <f>IF(入力!P28="",IF(OR(入力!K28="",入力!L28=""),"",(入力!L28/POWER(入力!K28/100,2))),入力!P28)</f>
        <v/>
      </c>
      <c r="L20" s="325" t="str">
        <f>IF(OR(入力!M28="",入力!N28=""),"",((4.57/(1.0868-0.00133*(入力!M28+入力!N28))-4.142)*100))</f>
        <v/>
      </c>
      <c r="M20" s="378" t="str">
        <f>IF(入力!O28="",IF(OR(入力!L28="",入力!M28="",入力!N28=""),"",(入力!L28-(入力!L28*(4.57/(1.0868-0.00133*(入力!M28+入力!N28))-4.142)*100)/100)),入力!O28)</f>
        <v/>
      </c>
      <c r="N20" s="348" t="str">
        <f>IF(入力!S28="",IF(入力!T28="","",入力!T28),IF(入力!T28="",入力!S28,IF(入力!S28&gt;入力!T28,入力!T28,入力!S28)))</f>
        <v/>
      </c>
      <c r="O20" s="399" t="str">
        <f>IF(入力!U28="",IF(入力!V28="","",入力!V28),IF(入力!V28="",入力!U28,IF(入力!U28&gt;入力!V28,入力!V28,入力!U28)))</f>
        <v/>
      </c>
      <c r="P20" s="399" t="str">
        <f>IF(入力!AI28="",IF(入力!AJ28="","",入力!AJ28),IF(入力!AJ28="",入力!AI28,IF(入力!AI28&gt;入力!AJ28,入力!AI28,入力!AJ28)))</f>
        <v/>
      </c>
      <c r="Q20" s="402" t="str">
        <f>IF(入力!Y28="", IF(入力!W28="",IF(入力!X28="","",入力!X28-入力!Q28),IF(入力!X28="",入力!W28-入力!Q28,IF(入力!W28&gt;入力!X28,入力!W28-入力!Q28,入力!X28-入力!Q28))),入力!Y28)</f>
        <v/>
      </c>
      <c r="R20" s="402" t="str">
        <f>IF(入力!AB28="", IF(入力!Z28="",IF(入力!AA28="","",入力!AA28-入力!Q28),IF(入力!AA28="",入力!Z28-入力!Q28,IF(入力!Z28&gt;入力!AA28,入力!Z28-入力!Q28,入力!AA28-入力!Q28))),入力!AB28)</f>
        <v/>
      </c>
      <c r="S20" s="399" t="str">
        <f>IF(入力!AK28="",IF(入力!AL28="","",入力!AL28),IF(入力!AL28="",入力!AK28,IF(入力!AK28&gt;入力!AL28,入力!AK28,入力!AL28)))</f>
        <v/>
      </c>
      <c r="T20" s="402" t="str">
        <f>IF(入力!AT28="","",入力!AT28)</f>
        <v/>
      </c>
      <c r="U20" s="404" t="str">
        <f>IF(入力!AS28="","",入力!AS28)</f>
        <v/>
      </c>
    </row>
    <row r="21" spans="1:21">
      <c r="A21" s="84">
        <f>IF(入力!A29="","",入力!A29)</f>
        <v>16</v>
      </c>
      <c r="B21" s="512" t="str">
        <f>IF(入力!B29="","",入力!B29)</f>
        <v/>
      </c>
      <c r="C21" s="91" t="str">
        <f>IF(入力!D29="","",入力!D29)</f>
        <v/>
      </c>
      <c r="D21" s="512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512" t="str">
        <f>IF(入力!G29="","",入力!G29)</f>
        <v/>
      </c>
      <c r="F21" s="512" t="str">
        <f>IF(入力!H29="","",入力!H29)</f>
        <v/>
      </c>
      <c r="G21" s="512" t="str">
        <f>IF(入力!I29="","",入力!I29)</f>
        <v/>
      </c>
      <c r="H21" s="512" t="str">
        <f>IF(入力!J29="","",入力!J29)</f>
        <v/>
      </c>
      <c r="I21" s="325" t="str">
        <f>IF(入力!K29="","",入力!K29)</f>
        <v/>
      </c>
      <c r="J21" s="342" t="str">
        <f>IF(入力!L29="","",入力!L29)</f>
        <v/>
      </c>
      <c r="K21" s="325" t="str">
        <f>IF(入力!P29="",IF(OR(入力!K29="",入力!L29=""),"",(入力!L29/POWER(入力!K29/100,2))),入力!P29)</f>
        <v/>
      </c>
      <c r="L21" s="325" t="str">
        <f>IF(OR(入力!M29="",入力!N29=""),"",((4.57/(1.0868-0.00133*(入力!M29+入力!N29))-4.142)*100))</f>
        <v/>
      </c>
      <c r="M21" s="378" t="str">
        <f>IF(入力!O29="",IF(OR(入力!L29="",入力!M29="",入力!N29=""),"",(入力!L29-(入力!L29*(4.57/(1.0868-0.00133*(入力!M29+入力!N29))-4.142)*100)/100)),入力!O29)</f>
        <v/>
      </c>
      <c r="N21" s="348" t="str">
        <f>IF(入力!S29="",IF(入力!T29="","",入力!T29),IF(入力!T29="",入力!S29,IF(入力!S29&gt;入力!T29,入力!T29,入力!S29)))</f>
        <v/>
      </c>
      <c r="O21" s="399" t="str">
        <f>IF(入力!U29="",IF(入力!V29="","",入力!V29),IF(入力!V29="",入力!U29,IF(入力!U29&gt;入力!V29,入力!V29,入力!U29)))</f>
        <v/>
      </c>
      <c r="P21" s="399" t="str">
        <f>IF(入力!AI29="",IF(入力!AJ29="","",入力!AJ29),IF(入力!AJ29="",入力!AI29,IF(入力!AI29&gt;入力!AJ29,入力!AI29,入力!AJ29)))</f>
        <v/>
      </c>
      <c r="Q21" s="402" t="str">
        <f>IF(入力!Y29="", IF(入力!W29="",IF(入力!X29="","",入力!X29-入力!Q29),IF(入力!X29="",入力!W29-入力!Q29,IF(入力!W29&gt;入力!X29,入力!W29-入力!Q29,入力!X29-入力!Q29))),入力!Y29)</f>
        <v/>
      </c>
      <c r="R21" s="402" t="str">
        <f>IF(入力!AB29="", IF(入力!Z29="",IF(入力!AA29="","",入力!AA29-入力!Q29),IF(入力!AA29="",入力!Z29-入力!Q29,IF(入力!Z29&gt;入力!AA29,入力!Z29-入力!Q29,入力!AA29-入力!Q29))),入力!AB29)</f>
        <v/>
      </c>
      <c r="S21" s="399" t="str">
        <f>IF(入力!AK29="",IF(入力!AL29="","",入力!AL29),IF(入力!AL29="",入力!AK29,IF(入力!AK29&gt;入力!AL29,入力!AK29,入力!AL29)))</f>
        <v/>
      </c>
      <c r="T21" s="402" t="str">
        <f>IF(入力!AT29="","",入力!AT29)</f>
        <v/>
      </c>
      <c r="U21" s="404" t="str">
        <f>IF(入力!AS29="","",入力!AS29)</f>
        <v/>
      </c>
    </row>
    <row r="22" spans="1:21">
      <c r="A22" s="84">
        <f>IF(入力!A30="","",入力!A30)</f>
        <v>17</v>
      </c>
      <c r="B22" s="512" t="str">
        <f>IF(入力!B30="","",入力!B30)</f>
        <v/>
      </c>
      <c r="C22" s="91" t="str">
        <f>IF(入力!D30="","",入力!D30)</f>
        <v/>
      </c>
      <c r="D22" s="512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512" t="str">
        <f>IF(入力!G30="","",入力!G30)</f>
        <v/>
      </c>
      <c r="F22" s="512" t="str">
        <f>IF(入力!H30="","",入力!H30)</f>
        <v/>
      </c>
      <c r="G22" s="512" t="str">
        <f>IF(入力!I30="","",入力!I30)</f>
        <v/>
      </c>
      <c r="H22" s="512" t="str">
        <f>IF(入力!J30="","",入力!J30)</f>
        <v/>
      </c>
      <c r="I22" s="325" t="str">
        <f>IF(入力!K30="","",入力!K30)</f>
        <v/>
      </c>
      <c r="J22" s="342" t="str">
        <f>IF(入力!L30="","",入力!L30)</f>
        <v/>
      </c>
      <c r="K22" s="325" t="str">
        <f>IF(入力!P30="",IF(OR(入力!K30="",入力!L30=""),"",(入力!L30/POWER(入力!K30/100,2))),入力!P30)</f>
        <v/>
      </c>
      <c r="L22" s="325" t="str">
        <f>IF(OR(入力!M30="",入力!N30=""),"",((4.57/(1.0868-0.00133*(入力!M30+入力!N30))-4.142)*100))</f>
        <v/>
      </c>
      <c r="M22" s="378" t="str">
        <f>IF(入力!O30="",IF(OR(入力!L30="",入力!M30="",入力!N30=""),"",(入力!L30-(入力!L30*(4.57/(1.0868-0.00133*(入力!M30+入力!N30))-4.142)*100)/100)),入力!O30)</f>
        <v/>
      </c>
      <c r="N22" s="348" t="str">
        <f>IF(入力!S30="",IF(入力!T30="","",入力!T30),IF(入力!T30="",入力!S30,IF(入力!S30&gt;入力!T30,入力!T30,入力!S30)))</f>
        <v/>
      </c>
      <c r="O22" s="399" t="str">
        <f>IF(入力!U30="",IF(入力!V30="","",入力!V30),IF(入力!V30="",入力!U30,IF(入力!U30&gt;入力!V30,入力!V30,入力!U30)))</f>
        <v/>
      </c>
      <c r="P22" s="399" t="str">
        <f>IF(入力!AI30="",IF(入力!AJ30="","",入力!AJ30),IF(入力!AJ30="",入力!AI30,IF(入力!AI30&gt;入力!AJ30,入力!AI30,入力!AJ30)))</f>
        <v/>
      </c>
      <c r="Q22" s="402" t="str">
        <f>IF(入力!Y30="", IF(入力!W30="",IF(入力!X30="","",入力!X30-入力!Q30),IF(入力!X30="",入力!W30-入力!Q30,IF(入力!W30&gt;入力!X30,入力!W30-入力!Q30,入力!X30-入力!Q30))),入力!Y30)</f>
        <v/>
      </c>
      <c r="R22" s="402" t="str">
        <f>IF(入力!AB30="", IF(入力!Z30="",IF(入力!AA30="","",入力!AA30-入力!Q30),IF(入力!AA30="",入力!Z30-入力!Q30,IF(入力!Z30&gt;入力!AA30,入力!Z30-入力!Q30,入力!AA30-入力!Q30))),入力!AB30)</f>
        <v/>
      </c>
      <c r="S22" s="399" t="str">
        <f>IF(入力!AK30="",IF(入力!AL30="","",入力!AL30),IF(入力!AL30="",入力!AK30,IF(入力!AK30&gt;入力!AL30,入力!AK30,入力!AL30)))</f>
        <v/>
      </c>
      <c r="T22" s="402" t="str">
        <f>IF(入力!AT30="","",入力!AT30)</f>
        <v/>
      </c>
      <c r="U22" s="404" t="str">
        <f>IF(入力!AS30="","",入力!AS30)</f>
        <v/>
      </c>
    </row>
    <row r="23" spans="1:21">
      <c r="A23" s="84">
        <f>IF(入力!A31="","",入力!A31)</f>
        <v>18</v>
      </c>
      <c r="B23" s="512" t="str">
        <f>IF(入力!B31="","",入力!B31)</f>
        <v/>
      </c>
      <c r="C23" s="91" t="str">
        <f>IF(入力!D31="","",入力!D31)</f>
        <v/>
      </c>
      <c r="D23" s="512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512" t="str">
        <f>IF(入力!G31="","",入力!G31)</f>
        <v/>
      </c>
      <c r="F23" s="512" t="str">
        <f>IF(入力!H31="","",入力!H31)</f>
        <v/>
      </c>
      <c r="G23" s="512" t="str">
        <f>IF(入力!I31="","",入力!I31)</f>
        <v/>
      </c>
      <c r="H23" s="512" t="str">
        <f>IF(入力!J31="","",入力!J31)</f>
        <v/>
      </c>
      <c r="I23" s="325" t="str">
        <f>IF(入力!K31="","",入力!K31)</f>
        <v/>
      </c>
      <c r="J23" s="342" t="str">
        <f>IF(入力!L31="","",入力!L31)</f>
        <v/>
      </c>
      <c r="K23" s="325" t="str">
        <f>IF(入力!P31="",IF(OR(入力!K31="",入力!L31=""),"",(入力!L31/POWER(入力!K31/100,2))),入力!P31)</f>
        <v/>
      </c>
      <c r="L23" s="325" t="str">
        <f>IF(OR(入力!M31="",入力!N31=""),"",((4.57/(1.0868-0.00133*(入力!M31+入力!N31))-4.142)*100))</f>
        <v/>
      </c>
      <c r="M23" s="378" t="str">
        <f>IF(入力!O31="",IF(OR(入力!L31="",入力!M31="",入力!N31=""),"",(入力!L31-(入力!L31*(4.57/(1.0868-0.00133*(入力!M31+入力!N31))-4.142)*100)/100)),入力!O31)</f>
        <v/>
      </c>
      <c r="N23" s="348" t="str">
        <f>IF(入力!S31="",IF(入力!T31="","",入力!T31),IF(入力!T31="",入力!S31,IF(入力!S31&gt;入力!T31,入力!T31,入力!S31)))</f>
        <v/>
      </c>
      <c r="O23" s="399" t="str">
        <f>IF(入力!U31="",IF(入力!V31="","",入力!V31),IF(入力!V31="",入力!U31,IF(入力!U31&gt;入力!V31,入力!V31,入力!U31)))</f>
        <v/>
      </c>
      <c r="P23" s="399" t="str">
        <f>IF(入力!AI31="",IF(入力!AJ31="","",入力!AJ31),IF(入力!AJ31="",入力!AI31,IF(入力!AI31&gt;入力!AJ31,入力!AI31,入力!AJ31)))</f>
        <v/>
      </c>
      <c r="Q23" s="402" t="str">
        <f>IF(入力!Y31="", IF(入力!W31="",IF(入力!X31="","",入力!X31-入力!Q31),IF(入力!X31="",入力!W31-入力!Q31,IF(入力!W31&gt;入力!X31,入力!W31-入力!Q31,入力!X31-入力!Q31))),入力!Y31)</f>
        <v/>
      </c>
      <c r="R23" s="402" t="str">
        <f>IF(入力!AB31="", IF(入力!Z31="",IF(入力!AA31="","",入力!AA31-入力!Q31),IF(入力!AA31="",入力!Z31-入力!Q31,IF(入力!Z31&gt;入力!AA31,入力!Z31-入力!Q31,入力!AA31-入力!Q31))),入力!AB31)</f>
        <v/>
      </c>
      <c r="S23" s="399" t="str">
        <f>IF(入力!AK31="",IF(入力!AL31="","",入力!AL31),IF(入力!AL31="",入力!AK31,IF(入力!AK31&gt;入力!AL31,入力!AK31,入力!AL31)))</f>
        <v/>
      </c>
      <c r="T23" s="402" t="str">
        <f>IF(入力!AT31="","",入力!AT31)</f>
        <v/>
      </c>
      <c r="U23" s="404" t="str">
        <f>IF(入力!AS31="","",入力!AS31)</f>
        <v/>
      </c>
    </row>
    <row r="24" spans="1:21">
      <c r="A24" s="84">
        <f>IF(入力!A32="","",入力!A32)</f>
        <v>19</v>
      </c>
      <c r="B24" s="512" t="str">
        <f>IF(入力!B32="","",入力!B32)</f>
        <v/>
      </c>
      <c r="C24" s="91" t="str">
        <f>IF(入力!D32="","",入力!D32)</f>
        <v/>
      </c>
      <c r="D24" s="512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512" t="str">
        <f>IF(入力!G32="","",入力!G32)</f>
        <v/>
      </c>
      <c r="F24" s="512" t="str">
        <f>IF(入力!H32="","",入力!H32)</f>
        <v/>
      </c>
      <c r="G24" s="512" t="str">
        <f>IF(入力!I32="","",入力!I32)</f>
        <v/>
      </c>
      <c r="H24" s="512" t="str">
        <f>IF(入力!J32="","",入力!J32)</f>
        <v/>
      </c>
      <c r="I24" s="325" t="str">
        <f>IF(入力!K32="","",入力!K32)</f>
        <v/>
      </c>
      <c r="J24" s="342" t="str">
        <f>IF(入力!L32="","",入力!L32)</f>
        <v/>
      </c>
      <c r="K24" s="325" t="str">
        <f>IF(入力!P32="",IF(OR(入力!K32="",入力!L32=""),"",(入力!L32/POWER(入力!K32/100,2))),入力!P32)</f>
        <v/>
      </c>
      <c r="L24" s="325" t="str">
        <f>IF(OR(入力!M32="",入力!N32=""),"",((4.57/(1.0868-0.00133*(入力!M32+入力!N32))-4.142)*100))</f>
        <v/>
      </c>
      <c r="M24" s="378" t="str">
        <f>IF(入力!O32="",IF(OR(入力!L32="",入力!M32="",入力!N32=""),"",(入力!L32-(入力!L32*(4.57/(1.0868-0.00133*(入力!M32+入力!N32))-4.142)*100)/100)),入力!O32)</f>
        <v/>
      </c>
      <c r="N24" s="348" t="str">
        <f>IF(入力!S32="",IF(入力!T32="","",入力!T32),IF(入力!T32="",入力!S32,IF(入力!S32&gt;入力!T32,入力!T32,入力!S32)))</f>
        <v/>
      </c>
      <c r="O24" s="399" t="str">
        <f>IF(入力!U32="",IF(入力!V32="","",入力!V32),IF(入力!V32="",入力!U32,IF(入力!U32&gt;入力!V32,入力!V32,入力!U32)))</f>
        <v/>
      </c>
      <c r="P24" s="399" t="str">
        <f>IF(入力!AI32="",IF(入力!AJ32="","",入力!AJ32),IF(入力!AJ32="",入力!AI32,IF(入力!AI32&gt;入力!AJ32,入力!AI32,入力!AJ32)))</f>
        <v/>
      </c>
      <c r="Q24" s="402" t="str">
        <f>IF(入力!Y32="", IF(入力!W32="",IF(入力!X32="","",入力!X32-入力!Q32),IF(入力!X32="",入力!W32-入力!Q32,IF(入力!W32&gt;入力!X32,入力!W32-入力!Q32,入力!X32-入力!Q32))),入力!Y32)</f>
        <v/>
      </c>
      <c r="R24" s="402" t="str">
        <f>IF(入力!AB32="", IF(入力!Z32="",IF(入力!AA32="","",入力!AA32-入力!Q32),IF(入力!AA32="",入力!Z32-入力!Q32,IF(入力!Z32&gt;入力!AA32,入力!Z32-入力!Q32,入力!AA32-入力!Q32))),入力!AB32)</f>
        <v/>
      </c>
      <c r="S24" s="399" t="str">
        <f>IF(入力!AK32="",IF(入力!AL32="","",入力!AL32),IF(入力!AL32="",入力!AK32,IF(入力!AK32&gt;入力!AL32,入力!AK32,入力!AL32)))</f>
        <v/>
      </c>
      <c r="T24" s="402" t="str">
        <f>IF(入力!AT32="","",入力!AT32)</f>
        <v/>
      </c>
      <c r="U24" s="404" t="str">
        <f>IF(入力!AS32="","",入力!AS32)</f>
        <v/>
      </c>
    </row>
    <row r="25" spans="1:21">
      <c r="A25" s="84">
        <f>IF(入力!A33="","",入力!A33)</f>
        <v>20</v>
      </c>
      <c r="B25" s="512" t="str">
        <f>IF(入力!B33="","",入力!B33)</f>
        <v/>
      </c>
      <c r="C25" s="91" t="str">
        <f>IF(入力!D33="","",入力!D33)</f>
        <v/>
      </c>
      <c r="D25" s="512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512" t="str">
        <f>IF(入力!G33="","",入力!G33)</f>
        <v/>
      </c>
      <c r="F25" s="512" t="str">
        <f>IF(入力!H33="","",入力!H33)</f>
        <v/>
      </c>
      <c r="G25" s="512" t="str">
        <f>IF(入力!I33="","",入力!I33)</f>
        <v/>
      </c>
      <c r="H25" s="512" t="str">
        <f>IF(入力!J33="","",入力!J33)</f>
        <v/>
      </c>
      <c r="I25" s="325" t="str">
        <f>IF(入力!K33="","",入力!K33)</f>
        <v/>
      </c>
      <c r="J25" s="342" t="str">
        <f>IF(入力!L33="","",入力!L33)</f>
        <v/>
      </c>
      <c r="K25" s="325" t="str">
        <f>IF(入力!P33="",IF(OR(入力!K33="",入力!L33=""),"",(入力!L33/POWER(入力!K33/100,2))),入力!P33)</f>
        <v/>
      </c>
      <c r="L25" s="325" t="str">
        <f>IF(OR(入力!M33="",入力!N33=""),"",((4.57/(1.0868-0.00133*(入力!M33+入力!N33))-4.142)*100))</f>
        <v/>
      </c>
      <c r="M25" s="378" t="str">
        <f>IF(入力!O33="",IF(OR(入力!L33="",入力!M33="",入力!N33=""),"",(入力!L33-(入力!L33*(4.57/(1.0868-0.00133*(入力!M33+入力!N33))-4.142)*100)/100)),入力!O33)</f>
        <v/>
      </c>
      <c r="N25" s="348" t="str">
        <f>IF(入力!S33="",IF(入力!T33="","",入力!T33),IF(入力!T33="",入力!S33,IF(入力!S33&gt;入力!T33,入力!T33,入力!S33)))</f>
        <v/>
      </c>
      <c r="O25" s="399" t="str">
        <f>IF(入力!U33="",IF(入力!V33="","",入力!V33),IF(入力!V33="",入力!U33,IF(入力!U33&gt;入力!V33,入力!V33,入力!U33)))</f>
        <v/>
      </c>
      <c r="P25" s="399" t="str">
        <f>IF(入力!AI33="",IF(入力!AJ33="","",入力!AJ33),IF(入力!AJ33="",入力!AI33,IF(入力!AI33&gt;入力!AJ33,入力!AI33,入力!AJ33)))</f>
        <v/>
      </c>
      <c r="Q25" s="402" t="str">
        <f>IF(入力!Y33="", IF(入力!W33="",IF(入力!X33="","",入力!X33-入力!Q33),IF(入力!X33="",入力!W33-入力!Q33,IF(入力!W33&gt;入力!X33,入力!W33-入力!Q33,入力!X33-入力!Q33))),入力!Y33)</f>
        <v/>
      </c>
      <c r="R25" s="402" t="str">
        <f>IF(入力!AB33="", IF(入力!Z33="",IF(入力!AA33="","",入力!AA33-入力!Q33),IF(入力!AA33="",入力!Z33-入力!Q33,IF(入力!Z33&gt;入力!AA33,入力!Z33-入力!Q33,入力!AA33-入力!Q33))),入力!AB33)</f>
        <v/>
      </c>
      <c r="S25" s="399" t="str">
        <f>IF(入力!AK33="",IF(入力!AL33="","",入力!AL33),IF(入力!AL33="",入力!AK33,IF(入力!AK33&gt;入力!AL33,入力!AK33,入力!AL33)))</f>
        <v/>
      </c>
      <c r="T25" s="402" t="str">
        <f>IF(入力!AT33="","",入力!AT33)</f>
        <v/>
      </c>
      <c r="U25" s="404" t="str">
        <f>IF(入力!AS33="","",入力!AS33)</f>
        <v/>
      </c>
    </row>
    <row r="26" spans="1:21">
      <c r="A26" s="84">
        <f>IF(入力!A34="","",入力!A34)</f>
        <v>21</v>
      </c>
      <c r="B26" s="512" t="str">
        <f>IF(入力!B34="","",入力!B34)</f>
        <v/>
      </c>
      <c r="C26" s="91" t="str">
        <f>IF(入力!D34="","",入力!D34)</f>
        <v/>
      </c>
      <c r="D26" s="512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512" t="str">
        <f>IF(入力!G34="","",入力!G34)</f>
        <v/>
      </c>
      <c r="F26" s="512" t="str">
        <f>IF(入力!H34="","",入力!H34)</f>
        <v/>
      </c>
      <c r="G26" s="512" t="str">
        <f>IF(入力!I34="","",入力!I34)</f>
        <v/>
      </c>
      <c r="H26" s="512" t="str">
        <f>IF(入力!J34="","",入力!J34)</f>
        <v/>
      </c>
      <c r="I26" s="325" t="str">
        <f>IF(入力!K34="","",入力!K34)</f>
        <v/>
      </c>
      <c r="J26" s="342" t="str">
        <f>IF(入力!L34="","",入力!L34)</f>
        <v/>
      </c>
      <c r="K26" s="325" t="str">
        <f>IF(入力!P34="",IF(OR(入力!K34="",入力!L34=""),"",(入力!L34/POWER(入力!K34/100,2))),入力!P34)</f>
        <v/>
      </c>
      <c r="L26" s="325" t="str">
        <f>IF(OR(入力!M34="",入力!N34=""),"",((4.57/(1.0868-0.00133*(入力!M34+入力!N34))-4.142)*100))</f>
        <v/>
      </c>
      <c r="M26" s="378" t="str">
        <f>IF(入力!O34="",IF(OR(入力!L34="",入力!M34="",入力!N34=""),"",(入力!L34-(入力!L34*(4.57/(1.0868-0.00133*(入力!M34+入力!N34))-4.142)*100)/100)),入力!O34)</f>
        <v/>
      </c>
      <c r="N26" s="348" t="str">
        <f>IF(入力!S34="",IF(入力!T34="","",入力!T34),IF(入力!T34="",入力!S34,IF(入力!S34&gt;入力!T34,入力!T34,入力!S34)))</f>
        <v/>
      </c>
      <c r="O26" s="399" t="str">
        <f>IF(入力!U34="",IF(入力!V34="","",入力!V34),IF(入力!V34="",入力!U34,IF(入力!U34&gt;入力!V34,入力!V34,入力!U34)))</f>
        <v/>
      </c>
      <c r="P26" s="399" t="str">
        <f>IF(入力!AI34="",IF(入力!AJ34="","",入力!AJ34),IF(入力!AJ34="",入力!AI34,IF(入力!AI34&gt;入力!AJ34,入力!AI34,入力!AJ34)))</f>
        <v/>
      </c>
      <c r="Q26" s="402" t="str">
        <f>IF(入力!Y34="", IF(入力!W34="",IF(入力!X34="","",入力!X34-入力!Q34),IF(入力!X34="",入力!W34-入力!Q34,IF(入力!W34&gt;入力!X34,入力!W34-入力!Q34,入力!X34-入力!Q34))),入力!Y34)</f>
        <v/>
      </c>
      <c r="R26" s="402" t="str">
        <f>IF(入力!AB34="", IF(入力!Z34="",IF(入力!AA34="","",入力!AA34-入力!Q34),IF(入力!AA34="",入力!Z34-入力!Q34,IF(入力!Z34&gt;入力!AA34,入力!Z34-入力!Q34,入力!AA34-入力!Q34))),入力!AB34)</f>
        <v/>
      </c>
      <c r="S26" s="399" t="str">
        <f>IF(入力!AK34="",IF(入力!AL34="","",入力!AL34),IF(入力!AL34="",入力!AK34,IF(入力!AK34&gt;入力!AL34,入力!AK34,入力!AL34)))</f>
        <v/>
      </c>
      <c r="T26" s="402" t="str">
        <f>IF(入力!AT34="","",入力!AT34)</f>
        <v/>
      </c>
      <c r="U26" s="404" t="str">
        <f>IF(入力!AS34="","",入力!AS34)</f>
        <v/>
      </c>
    </row>
    <row r="27" spans="1:21">
      <c r="A27" s="84">
        <f>IF(入力!A35="","",入力!A35)</f>
        <v>22</v>
      </c>
      <c r="B27" s="512" t="str">
        <f>IF(入力!B35="","",入力!B35)</f>
        <v/>
      </c>
      <c r="C27" s="91" t="str">
        <f>IF(入力!D35="","",入力!D35)</f>
        <v/>
      </c>
      <c r="D27" s="512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512" t="str">
        <f>IF(入力!G35="","",入力!G35)</f>
        <v/>
      </c>
      <c r="F27" s="512" t="str">
        <f>IF(入力!H35="","",入力!H35)</f>
        <v/>
      </c>
      <c r="G27" s="512" t="str">
        <f>IF(入力!I35="","",入力!I35)</f>
        <v/>
      </c>
      <c r="H27" s="512" t="str">
        <f>IF(入力!J35="","",入力!J35)</f>
        <v/>
      </c>
      <c r="I27" s="325" t="str">
        <f>IF(入力!K35="","",入力!K35)</f>
        <v/>
      </c>
      <c r="J27" s="342" t="str">
        <f>IF(入力!L35="","",入力!L35)</f>
        <v/>
      </c>
      <c r="K27" s="325" t="str">
        <f>IF(入力!P35="",IF(OR(入力!K35="",入力!L35=""),"",(入力!L35/POWER(入力!K35/100,2))),入力!P35)</f>
        <v/>
      </c>
      <c r="L27" s="325" t="str">
        <f>IF(OR(入力!M35="",入力!N35=""),"",((4.57/(1.0868-0.00133*(入力!M35+入力!N35))-4.142)*100))</f>
        <v/>
      </c>
      <c r="M27" s="378" t="str">
        <f>IF(入力!O35="",IF(OR(入力!L35="",入力!M35="",入力!N35=""),"",(入力!L35-(入力!L35*(4.57/(1.0868-0.00133*(入力!M35+入力!N35))-4.142)*100)/100)),入力!O35)</f>
        <v/>
      </c>
      <c r="N27" s="348" t="str">
        <f>IF(入力!S35="",IF(入力!T35="","",入力!T35),IF(入力!T35="",入力!S35,IF(入力!S35&gt;入力!T35,入力!T35,入力!S35)))</f>
        <v/>
      </c>
      <c r="O27" s="399" t="str">
        <f>IF(入力!U35="",IF(入力!V35="","",入力!V35),IF(入力!V35="",入力!U35,IF(入力!U35&gt;入力!V35,入力!V35,入力!U35)))</f>
        <v/>
      </c>
      <c r="P27" s="399" t="str">
        <f>IF(入力!AI35="",IF(入力!AJ35="","",入力!AJ35),IF(入力!AJ35="",入力!AI35,IF(入力!AI35&gt;入力!AJ35,入力!AI35,入力!AJ35)))</f>
        <v/>
      </c>
      <c r="Q27" s="402" t="str">
        <f>IF(入力!Y35="", IF(入力!W35="",IF(入力!X35="","",入力!X35-入力!Q35),IF(入力!X35="",入力!W35-入力!Q35,IF(入力!W35&gt;入力!X35,入力!W35-入力!Q35,入力!X35-入力!Q35))),入力!Y35)</f>
        <v/>
      </c>
      <c r="R27" s="402" t="str">
        <f>IF(入力!AB35="", IF(入力!Z35="",IF(入力!AA35="","",入力!AA35-入力!Q35),IF(入力!AA35="",入力!Z35-入力!Q35,IF(入力!Z35&gt;入力!AA35,入力!Z35-入力!Q35,入力!AA35-入力!Q35))),入力!AB35)</f>
        <v/>
      </c>
      <c r="S27" s="399" t="str">
        <f>IF(入力!AK35="",IF(入力!AL35="","",入力!AL35),IF(入力!AL35="",入力!AK35,IF(入力!AK35&gt;入力!AL35,入力!AK35,入力!AL35)))</f>
        <v/>
      </c>
      <c r="T27" s="402" t="str">
        <f>IF(入力!AT35="","",入力!AT35)</f>
        <v/>
      </c>
      <c r="U27" s="404" t="str">
        <f>IF(入力!AS35="","",入力!AS35)</f>
        <v/>
      </c>
    </row>
    <row r="28" spans="1:21">
      <c r="A28" s="84">
        <f>IF(入力!A36="","",入力!A36)</f>
        <v>23</v>
      </c>
      <c r="B28" s="512" t="str">
        <f>IF(入力!B36="","",入力!B36)</f>
        <v/>
      </c>
      <c r="C28" s="91" t="str">
        <f>IF(入力!D36="","",入力!D36)</f>
        <v/>
      </c>
      <c r="D28" s="512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512" t="str">
        <f>IF(入力!G36="","",入力!G36)</f>
        <v/>
      </c>
      <c r="F28" s="512" t="str">
        <f>IF(入力!H36="","",入力!H36)</f>
        <v/>
      </c>
      <c r="G28" s="512" t="str">
        <f>IF(入力!I36="","",入力!I36)</f>
        <v/>
      </c>
      <c r="H28" s="512" t="str">
        <f>IF(入力!J36="","",入力!J36)</f>
        <v/>
      </c>
      <c r="I28" s="325" t="str">
        <f>IF(入力!K36="","",入力!K36)</f>
        <v/>
      </c>
      <c r="J28" s="342" t="str">
        <f>IF(入力!L36="","",入力!L36)</f>
        <v/>
      </c>
      <c r="K28" s="325" t="str">
        <f>IF(入力!P36="",IF(OR(入力!K36="",入力!L36=""),"",(入力!L36/POWER(入力!K36/100,2))),入力!P36)</f>
        <v/>
      </c>
      <c r="L28" s="325" t="str">
        <f>IF(OR(入力!M36="",入力!N36=""),"",((4.57/(1.0868-0.00133*(入力!M36+入力!N36))-4.142)*100))</f>
        <v/>
      </c>
      <c r="M28" s="378" t="str">
        <f>IF(入力!O36="",IF(OR(入力!L36="",入力!M36="",入力!N36=""),"",(入力!L36-(入力!L36*(4.57/(1.0868-0.00133*(入力!M36+入力!N36))-4.142)*100)/100)),入力!O36)</f>
        <v/>
      </c>
      <c r="N28" s="348" t="str">
        <f>IF(入力!S36="",IF(入力!T36="","",入力!T36),IF(入力!T36="",入力!S36,IF(入力!S36&gt;入力!T36,入力!T36,入力!S36)))</f>
        <v/>
      </c>
      <c r="O28" s="399" t="str">
        <f>IF(入力!U36="",IF(入力!V36="","",入力!V36),IF(入力!V36="",入力!U36,IF(入力!U36&gt;入力!V36,入力!V36,入力!U36)))</f>
        <v/>
      </c>
      <c r="P28" s="399" t="str">
        <f>IF(入力!AI36="",IF(入力!AJ36="","",入力!AJ36),IF(入力!AJ36="",入力!AI36,IF(入力!AI36&gt;入力!AJ36,入力!AI36,入力!AJ36)))</f>
        <v/>
      </c>
      <c r="Q28" s="402" t="str">
        <f>IF(入力!Y36="", IF(入力!W36="",IF(入力!X36="","",入力!X36-入力!Q36),IF(入力!X36="",入力!W36-入力!Q36,IF(入力!W36&gt;入力!X36,入力!W36-入力!Q36,入力!X36-入力!Q36))),入力!Y36)</f>
        <v/>
      </c>
      <c r="R28" s="402" t="str">
        <f>IF(入力!AB36="", IF(入力!Z36="",IF(入力!AA36="","",入力!AA36-入力!Q36),IF(入力!AA36="",入力!Z36-入力!Q36,IF(入力!Z36&gt;入力!AA36,入力!Z36-入力!Q36,入力!AA36-入力!Q36))),入力!AB36)</f>
        <v/>
      </c>
      <c r="S28" s="399" t="str">
        <f>IF(入力!AK36="",IF(入力!AL36="","",入力!AL36),IF(入力!AL36="",入力!AK36,IF(入力!AK36&gt;入力!AL36,入力!AK36,入力!AL36)))</f>
        <v/>
      </c>
      <c r="T28" s="402" t="str">
        <f>IF(入力!AT36="","",入力!AT36)</f>
        <v/>
      </c>
      <c r="U28" s="404" t="str">
        <f>IF(入力!AS36="","",入力!AS36)</f>
        <v/>
      </c>
    </row>
    <row r="29" spans="1:21">
      <c r="A29" s="84">
        <f>IF(入力!A37="","",入力!A37)</f>
        <v>24</v>
      </c>
      <c r="B29" s="512" t="str">
        <f>IF(入力!B37="","",入力!B37)</f>
        <v/>
      </c>
      <c r="C29" s="91" t="str">
        <f>IF(入力!D37="","",入力!D37)</f>
        <v/>
      </c>
      <c r="D29" s="512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512" t="str">
        <f>IF(入力!G37="","",入力!G37)</f>
        <v/>
      </c>
      <c r="F29" s="512" t="str">
        <f>IF(入力!H37="","",入力!H37)</f>
        <v/>
      </c>
      <c r="G29" s="512" t="str">
        <f>IF(入力!I37="","",入力!I37)</f>
        <v/>
      </c>
      <c r="H29" s="512" t="str">
        <f>IF(入力!J37="","",入力!J37)</f>
        <v/>
      </c>
      <c r="I29" s="325" t="str">
        <f>IF(入力!K37="","",入力!K37)</f>
        <v/>
      </c>
      <c r="J29" s="342" t="str">
        <f>IF(入力!L37="","",入力!L37)</f>
        <v/>
      </c>
      <c r="K29" s="325" t="str">
        <f>IF(入力!P37="",IF(OR(入力!K37="",入力!L37=""),"",(入力!L37/POWER(入力!K37/100,2))),入力!P37)</f>
        <v/>
      </c>
      <c r="L29" s="325" t="str">
        <f>IF(OR(入力!M37="",入力!N37=""),"",((4.57/(1.0868-0.00133*(入力!M37+入力!N37))-4.142)*100))</f>
        <v/>
      </c>
      <c r="M29" s="378" t="str">
        <f>IF(入力!O37="",IF(OR(入力!L37="",入力!M37="",入力!N37=""),"",(入力!L37-(入力!L37*(4.57/(1.0868-0.00133*(入力!M37+入力!N37))-4.142)*100)/100)),入力!O37)</f>
        <v/>
      </c>
      <c r="N29" s="348" t="str">
        <f>IF(入力!S37="",IF(入力!T37="","",入力!T37),IF(入力!T37="",入力!S37,IF(入力!S37&gt;入力!T37,入力!T37,入力!S37)))</f>
        <v/>
      </c>
      <c r="O29" s="399" t="str">
        <f>IF(入力!U37="",IF(入力!V37="","",入力!V37),IF(入力!V37="",入力!U37,IF(入力!U37&gt;入力!V37,入力!V37,入力!U37)))</f>
        <v/>
      </c>
      <c r="P29" s="399" t="str">
        <f>IF(入力!AI37="",IF(入力!AJ37="","",入力!AJ37),IF(入力!AJ37="",入力!AI37,IF(入力!AI37&gt;入力!AJ37,入力!AI37,入力!AJ37)))</f>
        <v/>
      </c>
      <c r="Q29" s="402" t="str">
        <f>IF(入力!Y37="", IF(入力!W37="",IF(入力!X37="","",入力!X37-入力!Q37),IF(入力!X37="",入力!W37-入力!Q37,IF(入力!W37&gt;入力!X37,入力!W37-入力!Q37,入力!X37-入力!Q37))),入力!Y37)</f>
        <v/>
      </c>
      <c r="R29" s="402" t="str">
        <f>IF(入力!AB37="", IF(入力!Z37="",IF(入力!AA37="","",入力!AA37-入力!Q37),IF(入力!AA37="",入力!Z37-入力!Q37,IF(入力!Z37&gt;入力!AA37,入力!Z37-入力!Q37,入力!AA37-入力!Q37))),入力!AB37)</f>
        <v/>
      </c>
      <c r="S29" s="399" t="str">
        <f>IF(入力!AK37="",IF(入力!AL37="","",入力!AL37),IF(入力!AL37="",入力!AK37,IF(入力!AK37&gt;入力!AL37,入力!AK37,入力!AL37)))</f>
        <v/>
      </c>
      <c r="T29" s="402" t="str">
        <f>IF(入力!AT37="","",入力!AT37)</f>
        <v/>
      </c>
      <c r="U29" s="404" t="str">
        <f>IF(入力!AS37="","",入力!AS37)</f>
        <v/>
      </c>
    </row>
    <row r="30" spans="1:21">
      <c r="A30" s="84">
        <f>IF(入力!A38="","",入力!A38)</f>
        <v>25</v>
      </c>
      <c r="B30" s="512" t="str">
        <f>IF(入力!B38="","",入力!B38)</f>
        <v/>
      </c>
      <c r="C30" s="91" t="str">
        <f>IF(入力!D38="","",入力!D38)</f>
        <v/>
      </c>
      <c r="D30" s="512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512" t="str">
        <f>IF(入力!G38="","",入力!G38)</f>
        <v/>
      </c>
      <c r="F30" s="512" t="str">
        <f>IF(入力!H38="","",入力!H38)</f>
        <v/>
      </c>
      <c r="G30" s="512" t="str">
        <f>IF(入力!I38="","",入力!I38)</f>
        <v/>
      </c>
      <c r="H30" s="512" t="str">
        <f>IF(入力!J38="","",入力!J38)</f>
        <v/>
      </c>
      <c r="I30" s="325" t="str">
        <f>IF(入力!K38="","",入力!K38)</f>
        <v/>
      </c>
      <c r="J30" s="342" t="str">
        <f>IF(入力!L38="","",入力!L38)</f>
        <v/>
      </c>
      <c r="K30" s="325" t="str">
        <f>IF(入力!P38="",IF(OR(入力!K38="",入力!L38=""),"",(入力!L38/POWER(入力!K38/100,2))),入力!P38)</f>
        <v/>
      </c>
      <c r="L30" s="325" t="str">
        <f>IF(OR(入力!M38="",入力!N38=""),"",((4.57/(1.0868-0.00133*(入力!M38+入力!N38))-4.142)*100))</f>
        <v/>
      </c>
      <c r="M30" s="378" t="str">
        <f>IF(入力!O38="",IF(OR(入力!L38="",入力!M38="",入力!N38=""),"",(入力!L38-(入力!L38*(4.57/(1.0868-0.00133*(入力!M38+入力!N38))-4.142)*100)/100)),入力!O38)</f>
        <v/>
      </c>
      <c r="N30" s="348" t="str">
        <f>IF(入力!S38="",IF(入力!T38="","",入力!T38),IF(入力!T38="",入力!S38,IF(入力!S38&gt;入力!T38,入力!T38,入力!S38)))</f>
        <v/>
      </c>
      <c r="O30" s="399" t="str">
        <f>IF(入力!U38="",IF(入力!V38="","",入力!V38),IF(入力!V38="",入力!U38,IF(入力!U38&gt;入力!V38,入力!V38,入力!U38)))</f>
        <v/>
      </c>
      <c r="P30" s="399" t="str">
        <f>IF(入力!AI38="",IF(入力!AJ38="","",入力!AJ38),IF(入力!AJ38="",入力!AI38,IF(入力!AI38&gt;入力!AJ38,入力!AI38,入力!AJ38)))</f>
        <v/>
      </c>
      <c r="Q30" s="402" t="str">
        <f>IF(入力!Y38="", IF(入力!W38="",IF(入力!X38="","",入力!X38-入力!Q38),IF(入力!X38="",入力!W38-入力!Q38,IF(入力!W38&gt;入力!X38,入力!W38-入力!Q38,入力!X38-入力!Q38))),入力!Y38)</f>
        <v/>
      </c>
      <c r="R30" s="402" t="str">
        <f>IF(入力!AB38="", IF(入力!Z38="",IF(入力!AA38="","",入力!AA38-入力!Q38),IF(入力!AA38="",入力!Z38-入力!Q38,IF(入力!Z38&gt;入力!AA38,入力!Z38-入力!Q38,入力!AA38-入力!Q38))),入力!AB38)</f>
        <v/>
      </c>
      <c r="S30" s="399" t="str">
        <f>IF(入力!AK38="",IF(入力!AL38="","",入力!AL38),IF(入力!AL38="",入力!AK38,IF(入力!AK38&gt;入力!AL38,入力!AK38,入力!AL38)))</f>
        <v/>
      </c>
      <c r="T30" s="402" t="str">
        <f>IF(入力!AT38="","",入力!AT38)</f>
        <v/>
      </c>
      <c r="U30" s="404" t="str">
        <f>IF(入力!AS38="","",入力!AS38)</f>
        <v/>
      </c>
    </row>
    <row r="31" spans="1:21">
      <c r="A31" s="84">
        <f>IF(入力!A39="","",入力!A39)</f>
        <v>26</v>
      </c>
      <c r="B31" s="512" t="str">
        <f>IF(入力!B39="","",入力!B39)</f>
        <v/>
      </c>
      <c r="C31" s="91" t="str">
        <f>IF(入力!D39="","",入力!D39)</f>
        <v/>
      </c>
      <c r="D31" s="512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512" t="str">
        <f>IF(入力!G39="","",入力!G39)</f>
        <v/>
      </c>
      <c r="F31" s="512" t="str">
        <f>IF(入力!H39="","",入力!H39)</f>
        <v/>
      </c>
      <c r="G31" s="512" t="str">
        <f>IF(入力!I39="","",入力!I39)</f>
        <v/>
      </c>
      <c r="H31" s="512" t="str">
        <f>IF(入力!J39="","",入力!J39)</f>
        <v/>
      </c>
      <c r="I31" s="325" t="str">
        <f>IF(入力!K39="","",入力!K39)</f>
        <v/>
      </c>
      <c r="J31" s="342" t="str">
        <f>IF(入力!L39="","",入力!L39)</f>
        <v/>
      </c>
      <c r="K31" s="325" t="str">
        <f>IF(入力!P39="",IF(OR(入力!K39="",入力!L39=""),"",(入力!L39/POWER(入力!K39/100,2))),入力!P39)</f>
        <v/>
      </c>
      <c r="L31" s="325" t="str">
        <f>IF(OR(入力!M39="",入力!N39=""),"",((4.57/(1.0868-0.00133*(入力!M39+入力!N39))-4.142)*100))</f>
        <v/>
      </c>
      <c r="M31" s="378" t="str">
        <f>IF(入力!O39="",IF(OR(入力!L39="",入力!M39="",入力!N39=""),"",(入力!L39-(入力!L39*(4.57/(1.0868-0.00133*(入力!M39+入力!N39))-4.142)*100)/100)),入力!O39)</f>
        <v/>
      </c>
      <c r="N31" s="348" t="str">
        <f>IF(入力!S39="",IF(入力!T39="","",入力!T39),IF(入力!T39="",入力!S39,IF(入力!S39&gt;入力!T39,入力!T39,入力!S39)))</f>
        <v/>
      </c>
      <c r="O31" s="399" t="str">
        <f>IF(入力!U39="",IF(入力!V39="","",入力!V39),IF(入力!V39="",入力!U39,IF(入力!U39&gt;入力!V39,入力!V39,入力!U39)))</f>
        <v/>
      </c>
      <c r="P31" s="399" t="str">
        <f>IF(入力!AI39="",IF(入力!AJ39="","",入力!AJ39),IF(入力!AJ39="",入力!AI39,IF(入力!AI39&gt;入力!AJ39,入力!AI39,入力!AJ39)))</f>
        <v/>
      </c>
      <c r="Q31" s="402" t="str">
        <f>IF(入力!Y39="", IF(入力!W39="",IF(入力!X39="","",入力!X39-入力!Q39),IF(入力!X39="",入力!W39-入力!Q39,IF(入力!W39&gt;入力!X39,入力!W39-入力!Q39,入力!X39-入力!Q39))),入力!Y39)</f>
        <v/>
      </c>
      <c r="R31" s="402" t="str">
        <f>IF(入力!AB39="", IF(入力!Z39="",IF(入力!AA39="","",入力!AA39-入力!Q39),IF(入力!AA39="",入力!Z39-入力!Q39,IF(入力!Z39&gt;入力!AA39,入力!Z39-入力!Q39,入力!AA39-入力!Q39))),入力!AB39)</f>
        <v/>
      </c>
      <c r="S31" s="399" t="str">
        <f>IF(入力!AK39="",IF(入力!AL39="","",入力!AL39),IF(入力!AL39="",入力!AK39,IF(入力!AK39&gt;入力!AL39,入力!AK39,入力!AL39)))</f>
        <v/>
      </c>
      <c r="T31" s="402" t="str">
        <f>IF(入力!AT39="","",入力!AT39)</f>
        <v/>
      </c>
      <c r="U31" s="404" t="str">
        <f>IF(入力!AS39="","",入力!AS39)</f>
        <v/>
      </c>
    </row>
    <row r="32" spans="1:21">
      <c r="A32" s="84">
        <f>IF(入力!A40="","",入力!A40)</f>
        <v>27</v>
      </c>
      <c r="B32" s="512" t="str">
        <f>IF(入力!B40="","",入力!B40)</f>
        <v/>
      </c>
      <c r="C32" s="91" t="str">
        <f>IF(入力!D40="","",入力!D40)</f>
        <v/>
      </c>
      <c r="D32" s="512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512" t="str">
        <f>IF(入力!G40="","",入力!G40)</f>
        <v/>
      </c>
      <c r="F32" s="512" t="str">
        <f>IF(入力!H40="","",入力!H40)</f>
        <v/>
      </c>
      <c r="G32" s="512" t="str">
        <f>IF(入力!I40="","",入力!I40)</f>
        <v/>
      </c>
      <c r="H32" s="512" t="str">
        <f>IF(入力!J40="","",入力!J40)</f>
        <v/>
      </c>
      <c r="I32" s="325" t="str">
        <f>IF(入力!K40="","",入力!K40)</f>
        <v/>
      </c>
      <c r="J32" s="342" t="str">
        <f>IF(入力!L40="","",入力!L40)</f>
        <v/>
      </c>
      <c r="K32" s="325" t="str">
        <f>IF(入力!P40="",IF(OR(入力!K40="",入力!L40=""),"",(入力!L40/POWER(入力!K40/100,2))),入力!P40)</f>
        <v/>
      </c>
      <c r="L32" s="325" t="str">
        <f>IF(OR(入力!M40="",入力!N40=""),"",((4.57/(1.0868-0.00133*(入力!M40+入力!N40))-4.142)*100))</f>
        <v/>
      </c>
      <c r="M32" s="378" t="str">
        <f>IF(入力!O40="",IF(OR(入力!L40="",入力!M40="",入力!N40=""),"",(入力!L40-(入力!L40*(4.57/(1.0868-0.00133*(入力!M40+入力!N40))-4.142)*100)/100)),入力!O40)</f>
        <v/>
      </c>
      <c r="N32" s="348" t="str">
        <f>IF(入力!S40="",IF(入力!T40="","",入力!T40),IF(入力!T40="",入力!S40,IF(入力!S40&gt;入力!T40,入力!T40,入力!S40)))</f>
        <v/>
      </c>
      <c r="O32" s="399" t="str">
        <f>IF(入力!U40="",IF(入力!V40="","",入力!V40),IF(入力!V40="",入力!U40,IF(入力!U40&gt;入力!V40,入力!V40,入力!U40)))</f>
        <v/>
      </c>
      <c r="P32" s="399" t="str">
        <f>IF(入力!AI40="",IF(入力!AJ40="","",入力!AJ40),IF(入力!AJ40="",入力!AI40,IF(入力!AI40&gt;入力!AJ40,入力!AI40,入力!AJ40)))</f>
        <v/>
      </c>
      <c r="Q32" s="402" t="str">
        <f>IF(入力!Y40="", IF(入力!W40="",IF(入力!X40="","",入力!X40-入力!Q40),IF(入力!X40="",入力!W40-入力!Q40,IF(入力!W40&gt;入力!X40,入力!W40-入力!Q40,入力!X40-入力!Q40))),入力!Y40)</f>
        <v/>
      </c>
      <c r="R32" s="402" t="str">
        <f>IF(入力!AB40="", IF(入力!Z40="",IF(入力!AA40="","",入力!AA40-入力!Q40),IF(入力!AA40="",入力!Z40-入力!Q40,IF(入力!Z40&gt;入力!AA40,入力!Z40-入力!Q40,入力!AA40-入力!Q40))),入力!AB40)</f>
        <v/>
      </c>
      <c r="S32" s="399" t="str">
        <f>IF(入力!AK40="",IF(入力!AL40="","",入力!AL40),IF(入力!AL40="",入力!AK40,IF(入力!AK40&gt;入力!AL40,入力!AK40,入力!AL40)))</f>
        <v/>
      </c>
      <c r="T32" s="402" t="str">
        <f>IF(入力!AT40="","",入力!AT40)</f>
        <v/>
      </c>
      <c r="U32" s="404" t="str">
        <f>IF(入力!AS40="","",入力!AS40)</f>
        <v/>
      </c>
    </row>
    <row r="33" spans="1:41">
      <c r="A33" s="84">
        <f>IF(入力!A41="","",入力!A41)</f>
        <v>28</v>
      </c>
      <c r="B33" s="512" t="str">
        <f>IF(入力!B41="","",入力!B41)</f>
        <v/>
      </c>
      <c r="C33" s="91" t="str">
        <f>IF(入力!D41="","",入力!D41)</f>
        <v/>
      </c>
      <c r="D33" s="512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512" t="str">
        <f>IF(入力!G41="","",入力!G41)</f>
        <v/>
      </c>
      <c r="F33" s="512" t="str">
        <f>IF(入力!H41="","",入力!H41)</f>
        <v/>
      </c>
      <c r="G33" s="512" t="str">
        <f>IF(入力!I41="","",入力!I41)</f>
        <v/>
      </c>
      <c r="H33" s="512" t="str">
        <f>IF(入力!J41="","",入力!J41)</f>
        <v/>
      </c>
      <c r="I33" s="325" t="str">
        <f>IF(入力!K41="","",入力!K41)</f>
        <v/>
      </c>
      <c r="J33" s="342" t="str">
        <f>IF(入力!L41="","",入力!L41)</f>
        <v/>
      </c>
      <c r="K33" s="325" t="str">
        <f>IF(入力!P41="",IF(OR(入力!K41="",入力!L41=""),"",(入力!L41/POWER(入力!K41/100,2))),入力!P41)</f>
        <v/>
      </c>
      <c r="L33" s="325" t="str">
        <f>IF(OR(入力!M41="",入力!N41=""),"",((4.57/(1.0868-0.00133*(入力!M41+入力!N41))-4.142)*100))</f>
        <v/>
      </c>
      <c r="M33" s="378" t="str">
        <f>IF(入力!O41="",IF(OR(入力!L41="",入力!M41="",入力!N41=""),"",(入力!L41-(入力!L41*(4.57/(1.0868-0.00133*(入力!M41+入力!N41))-4.142)*100)/100)),入力!O41)</f>
        <v/>
      </c>
      <c r="N33" s="348" t="str">
        <f>IF(入力!S41="",IF(入力!T41="","",入力!T41),IF(入力!T41="",入力!S41,IF(入力!S41&gt;入力!T41,入力!T41,入力!S41)))</f>
        <v/>
      </c>
      <c r="O33" s="399" t="str">
        <f>IF(入力!U41="",IF(入力!V41="","",入力!V41),IF(入力!V41="",入力!U41,IF(入力!U41&gt;入力!V41,入力!V41,入力!U41)))</f>
        <v/>
      </c>
      <c r="P33" s="399" t="str">
        <f>IF(入力!AI41="",IF(入力!AJ41="","",入力!AJ41),IF(入力!AJ41="",入力!AI41,IF(入力!AI41&gt;入力!AJ41,入力!AI41,入力!AJ41)))</f>
        <v/>
      </c>
      <c r="Q33" s="402" t="str">
        <f>IF(入力!Y41="", IF(入力!W41="",IF(入力!X41="","",入力!X41-入力!Q41),IF(入力!X41="",入力!W41-入力!Q41,IF(入力!W41&gt;入力!X41,入力!W41-入力!Q41,入力!X41-入力!Q41))),入力!Y41)</f>
        <v/>
      </c>
      <c r="R33" s="402" t="str">
        <f>IF(入力!AB41="", IF(入力!Z41="",IF(入力!AA41="","",入力!AA41-入力!Q41),IF(入力!AA41="",入力!Z41-入力!Q41,IF(入力!Z41&gt;入力!AA41,入力!Z41-入力!Q41,入力!AA41-入力!Q41))),入力!AB41)</f>
        <v/>
      </c>
      <c r="S33" s="399" t="str">
        <f>IF(入力!AK41="",IF(入力!AL41="","",入力!AL41),IF(入力!AL41="",入力!AK41,IF(入力!AK41&gt;入力!AL41,入力!AK41,入力!AL41)))</f>
        <v/>
      </c>
      <c r="T33" s="402" t="str">
        <f>IF(入力!AT41="","",入力!AT41)</f>
        <v/>
      </c>
      <c r="U33" s="404" t="str">
        <f>IF(入力!AS41="","",入力!AS41)</f>
        <v/>
      </c>
    </row>
    <row r="34" spans="1:41">
      <c r="A34" s="84">
        <f>IF(入力!A42="","",入力!A42)</f>
        <v>29</v>
      </c>
      <c r="B34" s="512" t="str">
        <f>IF(入力!B42="","",入力!B42)</f>
        <v/>
      </c>
      <c r="C34" s="91" t="str">
        <f>IF(入力!D42="","",入力!D42)</f>
        <v/>
      </c>
      <c r="D34" s="512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512" t="str">
        <f>IF(入力!G42="","",入力!G42)</f>
        <v/>
      </c>
      <c r="F34" s="512" t="str">
        <f>IF(入力!H42="","",入力!H42)</f>
        <v/>
      </c>
      <c r="G34" s="512" t="str">
        <f>IF(入力!I42="","",入力!I42)</f>
        <v/>
      </c>
      <c r="H34" s="512" t="str">
        <f>IF(入力!J42="","",入力!J42)</f>
        <v/>
      </c>
      <c r="I34" s="325" t="str">
        <f>IF(入力!K42="","",入力!K42)</f>
        <v/>
      </c>
      <c r="J34" s="342" t="str">
        <f>IF(入力!L42="","",入力!L42)</f>
        <v/>
      </c>
      <c r="K34" s="325" t="str">
        <f>IF(入力!P42="",IF(OR(入力!K42="",入力!L42=""),"",(入力!L42/POWER(入力!K42/100,2))),入力!P42)</f>
        <v/>
      </c>
      <c r="L34" s="325" t="str">
        <f>IF(OR(入力!M42="",入力!N42=""),"",((4.57/(1.0868-0.00133*(入力!M42+入力!N42))-4.142)*100))</f>
        <v/>
      </c>
      <c r="M34" s="378" t="str">
        <f>IF(入力!O42="",IF(OR(入力!L42="",入力!M42="",入力!N42=""),"",(入力!L42-(入力!L42*(4.57/(1.0868-0.00133*(入力!M42+入力!N42))-4.142)*100)/100)),入力!O42)</f>
        <v/>
      </c>
      <c r="N34" s="348" t="str">
        <f>IF(入力!S42="",IF(入力!T42="","",入力!T42),IF(入力!T42="",入力!S42,IF(入力!S42&gt;入力!T42,入力!T42,入力!S42)))</f>
        <v/>
      </c>
      <c r="O34" s="399" t="str">
        <f>IF(入力!U42="",IF(入力!V42="","",入力!V42),IF(入力!V42="",入力!U42,IF(入力!U42&gt;入力!V42,入力!V42,入力!U42)))</f>
        <v/>
      </c>
      <c r="P34" s="399" t="str">
        <f>IF(入力!AI42="",IF(入力!AJ42="","",入力!AJ42),IF(入力!AJ42="",入力!AI42,IF(入力!AI42&gt;入力!AJ42,入力!AI42,入力!AJ42)))</f>
        <v/>
      </c>
      <c r="Q34" s="402" t="str">
        <f>IF(入力!Y42="", IF(入力!W42="",IF(入力!X42="","",入力!X42-入力!Q42),IF(入力!X42="",入力!W42-入力!Q42,IF(入力!W42&gt;入力!X42,入力!W42-入力!Q42,入力!X42-入力!Q42))),入力!Y42)</f>
        <v/>
      </c>
      <c r="R34" s="402" t="str">
        <f>IF(入力!AB42="", IF(入力!Z42="",IF(入力!AA42="","",入力!AA42-入力!Q42),IF(入力!AA42="",入力!Z42-入力!Q42,IF(入力!Z42&gt;入力!AA42,入力!Z42-入力!Q42,入力!AA42-入力!Q42))),入力!AB42)</f>
        <v/>
      </c>
      <c r="S34" s="399" t="str">
        <f>IF(入力!AK42="",IF(入力!AL42="","",入力!AL42),IF(入力!AL42="",入力!AK42,IF(入力!AK42&gt;入力!AL42,入力!AK42,入力!AL42)))</f>
        <v/>
      </c>
      <c r="T34" s="402" t="str">
        <f>IF(入力!AT42="","",入力!AT42)</f>
        <v/>
      </c>
      <c r="U34" s="404" t="str">
        <f>IF(入力!AS42="","",入力!AS42)</f>
        <v/>
      </c>
    </row>
    <row r="35" spans="1:41">
      <c r="A35" s="84">
        <f>IF(入力!A43="","",入力!A43)</f>
        <v>30</v>
      </c>
      <c r="B35" s="512" t="str">
        <f>IF(入力!B43="","",入力!B43)</f>
        <v/>
      </c>
      <c r="C35" s="91" t="str">
        <f>IF(入力!D43="","",入力!D43)</f>
        <v/>
      </c>
      <c r="D35" s="512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512" t="str">
        <f>IF(入力!G43="","",入力!G43)</f>
        <v/>
      </c>
      <c r="F35" s="512" t="str">
        <f>IF(入力!H43="","",入力!H43)</f>
        <v/>
      </c>
      <c r="G35" s="512" t="str">
        <f>IF(入力!I43="","",入力!I43)</f>
        <v/>
      </c>
      <c r="H35" s="512" t="str">
        <f>IF(入力!J43="","",入力!J43)</f>
        <v/>
      </c>
      <c r="I35" s="325" t="str">
        <f>IF(入力!K43="","",入力!K43)</f>
        <v/>
      </c>
      <c r="J35" s="342" t="str">
        <f>IF(入力!L43="","",入力!L43)</f>
        <v/>
      </c>
      <c r="K35" s="325" t="str">
        <f>IF(入力!P43="",IF(OR(入力!K43="",入力!L43=""),"",(入力!L43/POWER(入力!K43/100,2))),入力!P43)</f>
        <v/>
      </c>
      <c r="L35" s="325" t="str">
        <f>IF(OR(入力!M43="",入力!N43=""),"",((4.57/(1.0868-0.00133*(入力!M43+入力!N43))-4.142)*100))</f>
        <v/>
      </c>
      <c r="M35" s="378" t="str">
        <f>IF(入力!O43="",IF(OR(入力!L43="",入力!M43="",入力!N43=""),"",(入力!L43-(入力!L43*(4.57/(1.0868-0.00133*(入力!M43+入力!N43))-4.142)*100)/100)),入力!O43)</f>
        <v/>
      </c>
      <c r="N35" s="348" t="str">
        <f>IF(入力!S43="",IF(入力!T43="","",入力!T43),IF(入力!T43="",入力!S43,IF(入力!S43&gt;入力!T43,入力!T43,入力!S43)))</f>
        <v/>
      </c>
      <c r="O35" s="399" t="str">
        <f>IF(入力!U43="",IF(入力!V43="","",入力!V43),IF(入力!V43="",入力!U43,IF(入力!U43&gt;入力!V43,入力!V43,入力!U43)))</f>
        <v/>
      </c>
      <c r="P35" s="399" t="str">
        <f>IF(入力!AI43="",IF(入力!AJ43="","",入力!AJ43),IF(入力!AJ43="",入力!AI43,IF(入力!AI43&gt;入力!AJ43,入力!AI43,入力!AJ43)))</f>
        <v/>
      </c>
      <c r="Q35" s="402" t="str">
        <f>IF(入力!Y43="", IF(入力!W43="",IF(入力!X43="","",入力!X43-入力!Q43),IF(入力!X43="",入力!W43-入力!Q43,IF(入力!W43&gt;入力!X43,入力!W43-入力!Q43,入力!X43-入力!Q43))),入力!Y43)</f>
        <v/>
      </c>
      <c r="R35" s="402" t="str">
        <f>IF(入力!AB43="", IF(入力!Z43="",IF(入力!AA43="","",入力!AA43-入力!Q43),IF(入力!AA43="",入力!Z43-入力!Q43,IF(入力!Z43&gt;入力!AA43,入力!Z43-入力!Q43,入力!AA43-入力!Q43))),入力!AB43)</f>
        <v/>
      </c>
      <c r="S35" s="399" t="str">
        <f>IF(入力!AK43="",IF(入力!AL43="","",入力!AL43),IF(入力!AL43="",入力!AK43,IF(入力!AK43&gt;入力!AL43,入力!AK43,入力!AL43)))</f>
        <v/>
      </c>
      <c r="T35" s="402" t="str">
        <f>IF(入力!AT43="","",入力!AT43)</f>
        <v/>
      </c>
      <c r="U35" s="404" t="str">
        <f>IF(入力!AS43="","",入力!AS43)</f>
        <v/>
      </c>
    </row>
    <row r="36" spans="1:41">
      <c r="A36" s="84">
        <f>IF(入力!A44="","",入力!A44)</f>
        <v>31</v>
      </c>
      <c r="B36" s="512" t="str">
        <f>IF(入力!B44="","",入力!B44)</f>
        <v/>
      </c>
      <c r="C36" s="91" t="str">
        <f>IF(入力!D44="","",入力!D44)</f>
        <v/>
      </c>
      <c r="D36" s="512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512" t="str">
        <f>IF(入力!G44="","",入力!G44)</f>
        <v/>
      </c>
      <c r="F36" s="512" t="str">
        <f>IF(入力!H44="","",入力!H44)</f>
        <v/>
      </c>
      <c r="G36" s="512" t="str">
        <f>IF(入力!I44="","",入力!I44)</f>
        <v/>
      </c>
      <c r="H36" s="512" t="str">
        <f>IF(入力!J44="","",入力!J44)</f>
        <v/>
      </c>
      <c r="I36" s="325" t="str">
        <f>IF(入力!K44="","",入力!K44)</f>
        <v/>
      </c>
      <c r="J36" s="342" t="str">
        <f>IF(入力!L44="","",入力!L44)</f>
        <v/>
      </c>
      <c r="K36" s="325" t="str">
        <f>IF(入力!P44="",IF(OR(入力!K44="",入力!L44=""),"",(入力!L44/POWER(入力!K44/100,2))),入力!P44)</f>
        <v/>
      </c>
      <c r="L36" s="325" t="str">
        <f>IF(OR(入力!M44="",入力!N44=""),"",((4.57/(1.0868-0.00133*(入力!M44+入力!N44))-4.142)*100))</f>
        <v/>
      </c>
      <c r="M36" s="378" t="str">
        <f>IF(入力!O44="",IF(OR(入力!L44="",入力!M44="",入力!N44=""),"",(入力!L44-(入力!L44*(4.57/(1.0868-0.00133*(入力!M44+入力!N44))-4.142)*100)/100)),入力!O44)</f>
        <v/>
      </c>
      <c r="N36" s="348" t="str">
        <f>IF(入力!S44="",IF(入力!T44="","",入力!T44),IF(入力!T44="",入力!S44,IF(入力!S44&gt;入力!T44,入力!T44,入力!S44)))</f>
        <v/>
      </c>
      <c r="O36" s="399" t="str">
        <f>IF(入力!U44="",IF(入力!V44="","",入力!V44),IF(入力!V44="",入力!U44,IF(入力!U44&gt;入力!V44,入力!V44,入力!U44)))</f>
        <v/>
      </c>
      <c r="P36" s="399" t="str">
        <f>IF(入力!AI44="",IF(入力!AJ44="","",入力!AJ44),IF(入力!AJ44="",入力!AI44,IF(入力!AI44&gt;入力!AJ44,入力!AI44,入力!AJ44)))</f>
        <v/>
      </c>
      <c r="Q36" s="402" t="str">
        <f>IF(入力!Y44="", IF(入力!W44="",IF(入力!X44="","",入力!X44-入力!Q44),IF(入力!X44="",入力!W44-入力!Q44,IF(入力!W44&gt;入力!X44,入力!W44-入力!Q44,入力!X44-入力!Q44))),入力!Y44)</f>
        <v/>
      </c>
      <c r="R36" s="402" t="str">
        <f>IF(入力!AB44="", IF(入力!Z44="",IF(入力!AA44="","",入力!AA44-入力!Q44),IF(入力!AA44="",入力!Z44-入力!Q44,IF(入力!Z44&gt;入力!AA44,入力!Z44-入力!Q44,入力!AA44-入力!Q44))),入力!AB44)</f>
        <v/>
      </c>
      <c r="S36" s="399" t="str">
        <f>IF(入力!AK44="",IF(入力!AL44="","",入力!AL44),IF(入力!AL44="",入力!AK44,IF(入力!AK44&gt;入力!AL44,入力!AK44,入力!AL44)))</f>
        <v/>
      </c>
      <c r="T36" s="402" t="str">
        <f>IF(入力!AT44="","",入力!AT44)</f>
        <v/>
      </c>
      <c r="U36" s="404" t="str">
        <f>IF(入力!AS44="","",入力!AS44)</f>
        <v/>
      </c>
    </row>
    <row r="37" spans="1:41">
      <c r="A37" s="84">
        <f>IF(入力!A45="","",入力!A45)</f>
        <v>32</v>
      </c>
      <c r="B37" s="512" t="str">
        <f>IF(入力!B45="","",入力!B45)</f>
        <v/>
      </c>
      <c r="C37" s="91" t="str">
        <f>IF(入力!D45="","",入力!D45)</f>
        <v/>
      </c>
      <c r="D37" s="512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512" t="str">
        <f>IF(入力!G45="","",入力!G45)</f>
        <v/>
      </c>
      <c r="F37" s="512" t="str">
        <f>IF(入力!H45="","",入力!H45)</f>
        <v/>
      </c>
      <c r="G37" s="512" t="str">
        <f>IF(入力!I45="","",入力!I45)</f>
        <v/>
      </c>
      <c r="H37" s="512" t="str">
        <f>IF(入力!J45="","",入力!J45)</f>
        <v/>
      </c>
      <c r="I37" s="325" t="str">
        <f>IF(入力!K45="","",入力!K45)</f>
        <v/>
      </c>
      <c r="J37" s="342" t="str">
        <f>IF(入力!L45="","",入力!L45)</f>
        <v/>
      </c>
      <c r="K37" s="325" t="str">
        <f>IF(入力!P45="",IF(OR(入力!K45="",入力!L45=""),"",(入力!L45/POWER(入力!K45/100,2))),入力!P45)</f>
        <v/>
      </c>
      <c r="L37" s="325" t="str">
        <f>IF(OR(入力!M45="",入力!N45=""),"",((4.57/(1.0868-0.00133*(入力!M45+入力!N45))-4.142)*100))</f>
        <v/>
      </c>
      <c r="M37" s="378" t="str">
        <f>IF(入力!O45="",IF(OR(入力!L45="",入力!M45="",入力!N45=""),"",(入力!L45-(入力!L45*(4.57/(1.0868-0.00133*(入力!M45+入力!N45))-4.142)*100)/100)),入力!O45)</f>
        <v/>
      </c>
      <c r="N37" s="348" t="str">
        <f>IF(入力!S45="",IF(入力!T45="","",入力!T45),IF(入力!T45="",入力!S45,IF(入力!S45&gt;入力!T45,入力!T45,入力!S45)))</f>
        <v/>
      </c>
      <c r="O37" s="399" t="str">
        <f>IF(入力!U45="",IF(入力!V45="","",入力!V45),IF(入力!V45="",入力!U45,IF(入力!U45&gt;入力!V45,入力!V45,入力!U45)))</f>
        <v/>
      </c>
      <c r="P37" s="399" t="str">
        <f>IF(入力!AI45="",IF(入力!AJ45="","",入力!AJ45),IF(入力!AJ45="",入力!AI45,IF(入力!AI45&gt;入力!AJ45,入力!AI45,入力!AJ45)))</f>
        <v/>
      </c>
      <c r="Q37" s="402" t="str">
        <f>IF(入力!Y45="", IF(入力!W45="",IF(入力!X45="","",入力!X45-入力!Q45),IF(入力!X45="",入力!W45-入力!Q45,IF(入力!W45&gt;入力!X45,入力!W45-入力!Q45,入力!X45-入力!Q45))),入力!Y45)</f>
        <v/>
      </c>
      <c r="R37" s="402" t="str">
        <f>IF(入力!AB45="", IF(入力!Z45="",IF(入力!AA45="","",入力!AA45-入力!Q45),IF(入力!AA45="",入力!Z45-入力!Q45,IF(入力!Z45&gt;入力!AA45,入力!Z45-入力!Q45,入力!AA45-入力!Q45))),入力!AB45)</f>
        <v/>
      </c>
      <c r="S37" s="399" t="str">
        <f>IF(入力!AK45="",IF(入力!AL45="","",入力!AL45),IF(入力!AL45="",入力!AK45,IF(入力!AK45&gt;入力!AL45,入力!AK45,入力!AL45)))</f>
        <v/>
      </c>
      <c r="T37" s="402" t="str">
        <f>IF(入力!AT45="","",入力!AT45)</f>
        <v/>
      </c>
      <c r="U37" s="404" t="str">
        <f>IF(入力!AS45="","",入力!AS45)</f>
        <v/>
      </c>
    </row>
    <row r="38" spans="1:41">
      <c r="A38" s="84">
        <f>IF(入力!A46="","",入力!A46)</f>
        <v>33</v>
      </c>
      <c r="B38" s="512" t="str">
        <f>IF(入力!B46="","",入力!B46)</f>
        <v/>
      </c>
      <c r="C38" s="91" t="str">
        <f>IF(入力!D46="","",入力!D46)</f>
        <v/>
      </c>
      <c r="D38" s="512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512" t="str">
        <f>IF(入力!G46="","",入力!G46)</f>
        <v/>
      </c>
      <c r="F38" s="512" t="str">
        <f>IF(入力!H46="","",入力!H46)</f>
        <v/>
      </c>
      <c r="G38" s="512" t="str">
        <f>IF(入力!I46="","",入力!I46)</f>
        <v/>
      </c>
      <c r="H38" s="512" t="str">
        <f>IF(入力!J46="","",入力!J46)</f>
        <v/>
      </c>
      <c r="I38" s="325" t="str">
        <f>IF(入力!K46="","",入力!K46)</f>
        <v/>
      </c>
      <c r="J38" s="342" t="str">
        <f>IF(入力!L46="","",入力!L46)</f>
        <v/>
      </c>
      <c r="K38" s="325" t="str">
        <f>IF(入力!P46="",IF(OR(入力!K46="",入力!L46=""),"",(入力!L46/POWER(入力!K46/100,2))),入力!P46)</f>
        <v/>
      </c>
      <c r="L38" s="325" t="str">
        <f>IF(OR(入力!M46="",入力!N46=""),"",((4.57/(1.0868-0.00133*(入力!M46+入力!N46))-4.142)*100))</f>
        <v/>
      </c>
      <c r="M38" s="378" t="str">
        <f>IF(入力!O46="",IF(OR(入力!L46="",入力!M46="",入力!N46=""),"",(入力!L46-(入力!L46*(4.57/(1.0868-0.00133*(入力!M46+入力!N46))-4.142)*100)/100)),入力!O46)</f>
        <v/>
      </c>
      <c r="N38" s="348" t="str">
        <f>IF(入力!S46="",IF(入力!T46="","",入力!T46),IF(入力!T46="",入力!S46,IF(入力!S46&gt;入力!T46,入力!T46,入力!S46)))</f>
        <v/>
      </c>
      <c r="O38" s="399" t="str">
        <f>IF(入力!U46="",IF(入力!V46="","",入力!V46),IF(入力!V46="",入力!U46,IF(入力!U46&gt;入力!V46,入力!V46,入力!U46)))</f>
        <v/>
      </c>
      <c r="P38" s="399" t="str">
        <f>IF(入力!AI46="",IF(入力!AJ46="","",入力!AJ46),IF(入力!AJ46="",入力!AI46,IF(入力!AI46&gt;入力!AJ46,入力!AI46,入力!AJ46)))</f>
        <v/>
      </c>
      <c r="Q38" s="402" t="str">
        <f>IF(入力!Y46="", IF(入力!W46="",IF(入力!X46="","",入力!X46-入力!Q46),IF(入力!X46="",入力!W46-入力!Q46,IF(入力!W46&gt;入力!X46,入力!W46-入力!Q46,入力!X46-入力!Q46))),入力!Y46)</f>
        <v/>
      </c>
      <c r="R38" s="402" t="str">
        <f>IF(入力!AB46="", IF(入力!Z46="",IF(入力!AA46="","",入力!AA46-入力!Q46),IF(入力!AA46="",入力!Z46-入力!Q46,IF(入力!Z46&gt;入力!AA46,入力!Z46-入力!Q46,入力!AA46-入力!Q46))),入力!AB46)</f>
        <v/>
      </c>
      <c r="S38" s="399" t="str">
        <f>IF(入力!AK46="",IF(入力!AL46="","",入力!AL46),IF(入力!AL46="",入力!AK46,IF(入力!AK46&gt;入力!AL46,入力!AK46,入力!AL46)))</f>
        <v/>
      </c>
      <c r="T38" s="402" t="str">
        <f>IF(入力!AT46="","",入力!AT46)</f>
        <v/>
      </c>
      <c r="U38" s="404" t="str">
        <f>IF(入力!AS46="","",入力!AS46)</f>
        <v/>
      </c>
    </row>
    <row r="39" spans="1:41">
      <c r="A39" s="84">
        <f>IF(入力!A47="","",入力!A47)</f>
        <v>34</v>
      </c>
      <c r="B39" s="512" t="str">
        <f>IF(入力!B47="","",入力!B47)</f>
        <v/>
      </c>
      <c r="C39" s="91" t="str">
        <f>IF(入力!D47="","",入力!D47)</f>
        <v/>
      </c>
      <c r="D39" s="512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512" t="str">
        <f>IF(入力!G47="","",入力!G47)</f>
        <v/>
      </c>
      <c r="F39" s="512" t="str">
        <f>IF(入力!H47="","",入力!H47)</f>
        <v/>
      </c>
      <c r="G39" s="512" t="str">
        <f>IF(入力!I47="","",入力!I47)</f>
        <v/>
      </c>
      <c r="H39" s="512" t="str">
        <f>IF(入力!J47="","",入力!J47)</f>
        <v/>
      </c>
      <c r="I39" s="325" t="str">
        <f>IF(入力!K47="","",入力!K47)</f>
        <v/>
      </c>
      <c r="J39" s="342" t="str">
        <f>IF(入力!L47="","",入力!L47)</f>
        <v/>
      </c>
      <c r="K39" s="325" t="str">
        <f>IF(入力!P47="",IF(OR(入力!K47="",入力!L47=""),"",(入力!L47/POWER(入力!K47/100,2))),入力!P47)</f>
        <v/>
      </c>
      <c r="L39" s="325" t="str">
        <f>IF(OR(入力!M47="",入力!N47=""),"",((4.57/(1.0868-0.00133*(入力!M47+入力!N47))-4.142)*100))</f>
        <v/>
      </c>
      <c r="M39" s="378" t="str">
        <f>IF(入力!O47="",IF(OR(入力!L47="",入力!M47="",入力!N47=""),"",(入力!L47-(入力!L47*(4.57/(1.0868-0.00133*(入力!M47+入力!N47))-4.142)*100)/100)),入力!O47)</f>
        <v/>
      </c>
      <c r="N39" s="348" t="str">
        <f>IF(入力!S47="",IF(入力!T47="","",入力!T47),IF(入力!T47="",入力!S47,IF(入力!S47&gt;入力!T47,入力!T47,入力!S47)))</f>
        <v/>
      </c>
      <c r="O39" s="399" t="str">
        <f>IF(入力!U47="",IF(入力!V47="","",入力!V47),IF(入力!V47="",入力!U47,IF(入力!U47&gt;入力!V47,入力!V47,入力!U47)))</f>
        <v/>
      </c>
      <c r="P39" s="399" t="str">
        <f>IF(入力!AI47="",IF(入力!AJ47="","",入力!AJ47),IF(入力!AJ47="",入力!AI47,IF(入力!AI47&gt;入力!AJ47,入力!AI47,入力!AJ47)))</f>
        <v/>
      </c>
      <c r="Q39" s="402" t="str">
        <f>IF(入力!Y47="", IF(入力!W47="",IF(入力!X47="","",入力!X47-入力!Q47),IF(入力!X47="",入力!W47-入力!Q47,IF(入力!W47&gt;入力!X47,入力!W47-入力!Q47,入力!X47-入力!Q47))),入力!Y47)</f>
        <v/>
      </c>
      <c r="R39" s="402" t="str">
        <f>IF(入力!AB47="", IF(入力!Z47="",IF(入力!AA47="","",入力!AA47-入力!Q47),IF(入力!AA47="",入力!Z47-入力!Q47,IF(入力!Z47&gt;入力!AA47,入力!Z47-入力!Q47,入力!AA47-入力!Q47))),入力!AB47)</f>
        <v/>
      </c>
      <c r="S39" s="399" t="str">
        <f>IF(入力!AK47="",IF(入力!AL47="","",入力!AL47),IF(入力!AL47="",入力!AK47,IF(入力!AK47&gt;入力!AL47,入力!AK47,入力!AL47)))</f>
        <v/>
      </c>
      <c r="T39" s="402" t="str">
        <f>IF(入力!AT47="","",入力!AT47)</f>
        <v/>
      </c>
      <c r="U39" s="404" t="str">
        <f>IF(入力!AS47="","",入力!AS47)</f>
        <v/>
      </c>
    </row>
    <row r="40" spans="1:41">
      <c r="A40" s="84">
        <f>IF(入力!A48="","",入力!A48)</f>
        <v>35</v>
      </c>
      <c r="B40" s="512" t="str">
        <f>IF(入力!B48="","",入力!B48)</f>
        <v/>
      </c>
      <c r="C40" s="91" t="str">
        <f>IF(入力!D48="","",入力!D48)</f>
        <v/>
      </c>
      <c r="D40" s="512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512" t="str">
        <f>IF(入力!G48="","",入力!G48)</f>
        <v/>
      </c>
      <c r="F40" s="512" t="str">
        <f>IF(入力!H48="","",入力!H48)</f>
        <v/>
      </c>
      <c r="G40" s="512" t="str">
        <f>IF(入力!I48="","",入力!I48)</f>
        <v/>
      </c>
      <c r="H40" s="512" t="str">
        <f>IF(入力!J48="","",入力!J48)</f>
        <v/>
      </c>
      <c r="I40" s="325" t="str">
        <f>IF(入力!K48="","",入力!K48)</f>
        <v/>
      </c>
      <c r="J40" s="342" t="str">
        <f>IF(入力!L48="","",入力!L48)</f>
        <v/>
      </c>
      <c r="K40" s="325" t="str">
        <f>IF(入力!P48="",IF(OR(入力!K48="",入力!L48=""),"",(入力!L48/POWER(入力!K48/100,2))),入力!P48)</f>
        <v/>
      </c>
      <c r="L40" s="325" t="str">
        <f>IF(OR(入力!M48="",入力!N48=""),"",((4.57/(1.0868-0.00133*(入力!M48+入力!N48))-4.142)*100))</f>
        <v/>
      </c>
      <c r="M40" s="378" t="str">
        <f>IF(入力!O48="",IF(OR(入力!L48="",入力!M48="",入力!N48=""),"",(入力!L48-(入力!L48*(4.57/(1.0868-0.00133*(入力!M48+入力!N48))-4.142)*100)/100)),入力!O48)</f>
        <v/>
      </c>
      <c r="N40" s="348" t="str">
        <f>IF(入力!S48="",IF(入力!T48="","",入力!T48),IF(入力!T48="",入力!S48,IF(入力!S48&gt;入力!T48,入力!T48,入力!S48)))</f>
        <v/>
      </c>
      <c r="O40" s="399" t="str">
        <f>IF(入力!U48="",IF(入力!V48="","",入力!V48),IF(入力!V48="",入力!U48,IF(入力!U48&gt;入力!V48,入力!V48,入力!U48)))</f>
        <v/>
      </c>
      <c r="P40" s="399" t="str">
        <f>IF(入力!AI48="",IF(入力!AJ48="","",入力!AJ48),IF(入力!AJ48="",入力!AI48,IF(入力!AI48&gt;入力!AJ48,入力!AI48,入力!AJ48)))</f>
        <v/>
      </c>
      <c r="Q40" s="402" t="str">
        <f>IF(入力!Y48="", IF(入力!W48="",IF(入力!X48="","",入力!X48-入力!Q48),IF(入力!X48="",入力!W48-入力!Q48,IF(入力!W48&gt;入力!X48,入力!W48-入力!Q48,入力!X48-入力!Q48))),入力!Y48)</f>
        <v/>
      </c>
      <c r="R40" s="402" t="str">
        <f>IF(入力!AB48="", IF(入力!Z48="",IF(入力!AA48="","",入力!AA48-入力!Q48),IF(入力!AA48="",入力!Z48-入力!Q48,IF(入力!Z48&gt;入力!AA48,入力!Z48-入力!Q48,入力!AA48-入力!Q48))),入力!AB48)</f>
        <v/>
      </c>
      <c r="S40" s="399" t="str">
        <f>IF(入力!AK48="",IF(入力!AL48="","",入力!AL48),IF(入力!AL48="",入力!AK48,IF(入力!AK48&gt;入力!AL48,入力!AK48,入力!AL48)))</f>
        <v/>
      </c>
      <c r="T40" s="402" t="str">
        <f>IF(入力!AT48="","",入力!AT48)</f>
        <v/>
      </c>
      <c r="U40" s="404" t="str">
        <f>IF(入力!AS48="","",入力!AS48)</f>
        <v/>
      </c>
    </row>
    <row r="41" spans="1:41">
      <c r="A41" s="84">
        <f>IF(入力!A49="","",入力!A49)</f>
        <v>36</v>
      </c>
      <c r="B41" s="512" t="str">
        <f>IF(入力!B49="","",入力!B49)</f>
        <v/>
      </c>
      <c r="C41" s="91" t="str">
        <f>IF(入力!D49="","",入力!D49)</f>
        <v/>
      </c>
      <c r="D41" s="512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512" t="str">
        <f>IF(入力!G49="","",入力!G49)</f>
        <v/>
      </c>
      <c r="F41" s="512" t="str">
        <f>IF(入力!H49="","",入力!H49)</f>
        <v/>
      </c>
      <c r="G41" s="512" t="str">
        <f>IF(入力!I49="","",入力!I49)</f>
        <v/>
      </c>
      <c r="H41" s="512" t="str">
        <f>IF(入力!J49="","",入力!J49)</f>
        <v/>
      </c>
      <c r="I41" s="325" t="str">
        <f>IF(入力!K49="","",入力!K49)</f>
        <v/>
      </c>
      <c r="J41" s="342" t="str">
        <f>IF(入力!L49="","",入力!L49)</f>
        <v/>
      </c>
      <c r="K41" s="325" t="str">
        <f>IF(入力!P49="",IF(OR(入力!K49="",入力!L49=""),"",(入力!L49/POWER(入力!K49/100,2))),入力!P49)</f>
        <v/>
      </c>
      <c r="L41" s="325" t="str">
        <f>IF(OR(入力!M49="",入力!N49=""),"",((4.57/(1.0868-0.00133*(入力!M49+入力!N49))-4.142)*100))</f>
        <v/>
      </c>
      <c r="M41" s="378" t="str">
        <f>IF(入力!O49="",IF(OR(入力!L49="",入力!M49="",入力!N49=""),"",(入力!L49-(入力!L49*(4.57/(1.0868-0.00133*(入力!M49+入力!N49))-4.142)*100)/100)),入力!O49)</f>
        <v/>
      </c>
      <c r="N41" s="348" t="str">
        <f>IF(入力!S49="",IF(入力!T49="","",入力!T49),IF(入力!T49="",入力!S49,IF(入力!S49&gt;入力!T49,入力!T49,入力!S49)))</f>
        <v/>
      </c>
      <c r="O41" s="399" t="str">
        <f>IF(入力!U49="",IF(入力!V49="","",入力!V49),IF(入力!V49="",入力!U49,IF(入力!U49&gt;入力!V49,入力!V49,入力!U49)))</f>
        <v/>
      </c>
      <c r="P41" s="399" t="str">
        <f>IF(入力!AI49="",IF(入力!AJ49="","",入力!AJ49),IF(入力!AJ49="",入力!AI49,IF(入力!AI49&gt;入力!AJ49,入力!AI49,入力!AJ49)))</f>
        <v/>
      </c>
      <c r="Q41" s="402" t="str">
        <f>IF(入力!Y49="", IF(入力!W49="",IF(入力!X49="","",入力!X49-入力!Q49),IF(入力!X49="",入力!W49-入力!Q49,IF(入力!W49&gt;入力!X49,入力!W49-入力!Q49,入力!X49-入力!Q49))),入力!Y49)</f>
        <v/>
      </c>
      <c r="R41" s="402" t="str">
        <f>IF(入力!AB49="", IF(入力!Z49="",IF(入力!AA49="","",入力!AA49-入力!Q49),IF(入力!AA49="",入力!Z49-入力!Q49,IF(入力!Z49&gt;入力!AA49,入力!Z49-入力!Q49,入力!AA49-入力!Q49))),入力!AB49)</f>
        <v/>
      </c>
      <c r="S41" s="399" t="str">
        <f>IF(入力!AK49="",IF(入力!AL49="","",入力!AL49),IF(入力!AL49="",入力!AK49,IF(入力!AK49&gt;入力!AL49,入力!AK49,入力!AL49)))</f>
        <v/>
      </c>
      <c r="T41" s="402" t="str">
        <f>IF(入力!AT49="","",入力!AT49)</f>
        <v/>
      </c>
      <c r="U41" s="404" t="str">
        <f>IF(入力!AS49="","",入力!AS49)</f>
        <v/>
      </c>
    </row>
    <row r="42" spans="1:41">
      <c r="A42" s="84">
        <f>IF(入力!A50="","",入力!A50)</f>
        <v>37</v>
      </c>
      <c r="B42" s="512" t="str">
        <f>IF(入力!B50="","",入力!B50)</f>
        <v/>
      </c>
      <c r="C42" s="91" t="str">
        <f>IF(入力!D50="","",入力!D50)</f>
        <v/>
      </c>
      <c r="D42" s="512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512" t="str">
        <f>IF(入力!G50="","",入力!G50)</f>
        <v/>
      </c>
      <c r="F42" s="512" t="str">
        <f>IF(入力!H50="","",入力!H50)</f>
        <v/>
      </c>
      <c r="G42" s="512" t="str">
        <f>IF(入力!I50="","",入力!I50)</f>
        <v/>
      </c>
      <c r="H42" s="512" t="str">
        <f>IF(入力!J50="","",入力!J50)</f>
        <v/>
      </c>
      <c r="I42" s="325" t="str">
        <f>IF(入力!K50="","",入力!K50)</f>
        <v/>
      </c>
      <c r="J42" s="342" t="str">
        <f>IF(入力!L50="","",入力!L50)</f>
        <v/>
      </c>
      <c r="K42" s="325" t="str">
        <f>IF(入力!P50="",IF(OR(入力!K50="",入力!L50=""),"",(入力!L50/POWER(入力!K50/100,2))),入力!P50)</f>
        <v/>
      </c>
      <c r="L42" s="325" t="str">
        <f>IF(OR(入力!M50="",入力!N50=""),"",((4.57/(1.0868-0.00133*(入力!M50+入力!N50))-4.142)*100))</f>
        <v/>
      </c>
      <c r="M42" s="378" t="str">
        <f>IF(入力!O50="",IF(OR(入力!L50="",入力!M50="",入力!N50=""),"",(入力!L50-(入力!L50*(4.57/(1.0868-0.00133*(入力!M50+入力!N50))-4.142)*100)/100)),入力!O50)</f>
        <v/>
      </c>
      <c r="N42" s="348" t="str">
        <f>IF(入力!S50="",IF(入力!T50="","",入力!T50),IF(入力!T50="",入力!S50,IF(入力!S50&gt;入力!T50,入力!T50,入力!S50)))</f>
        <v/>
      </c>
      <c r="O42" s="399" t="str">
        <f>IF(入力!U50="",IF(入力!V50="","",入力!V50),IF(入力!V50="",入力!U50,IF(入力!U50&gt;入力!V50,入力!V50,入力!U50)))</f>
        <v/>
      </c>
      <c r="P42" s="399" t="str">
        <f>IF(入力!AI50="",IF(入力!AJ50="","",入力!AJ50),IF(入力!AJ50="",入力!AI50,IF(入力!AI50&gt;入力!AJ50,入力!AI50,入力!AJ50)))</f>
        <v/>
      </c>
      <c r="Q42" s="402" t="str">
        <f>IF(入力!Y50="", IF(入力!W50="",IF(入力!X50="","",入力!X50-入力!Q50),IF(入力!X50="",入力!W50-入力!Q50,IF(入力!W50&gt;入力!X50,入力!W50-入力!Q50,入力!X50-入力!Q50))),入力!Y50)</f>
        <v/>
      </c>
      <c r="R42" s="402" t="str">
        <f>IF(入力!AB50="", IF(入力!Z50="",IF(入力!AA50="","",入力!AA50-入力!Q50),IF(入力!AA50="",入力!Z50-入力!Q50,IF(入力!Z50&gt;入力!AA50,入力!Z50-入力!Q50,入力!AA50-入力!Q50))),入力!AB50)</f>
        <v/>
      </c>
      <c r="S42" s="399" t="str">
        <f>IF(入力!AK50="",IF(入力!AL50="","",入力!AL50),IF(入力!AL50="",入力!AK50,IF(入力!AK50&gt;入力!AL50,入力!AK50,入力!AL50)))</f>
        <v/>
      </c>
      <c r="T42" s="402" t="str">
        <f>IF(入力!AT50="","",入力!AT50)</f>
        <v/>
      </c>
      <c r="U42" s="404" t="str">
        <f>IF(入力!AS50="","",入力!AS50)</f>
        <v/>
      </c>
    </row>
    <row r="43" spans="1:41">
      <c r="A43" s="84">
        <f>IF(入力!A51="","",入力!A51)</f>
        <v>38</v>
      </c>
      <c r="B43" s="512" t="str">
        <f>IF(入力!B51="","",入力!B51)</f>
        <v/>
      </c>
      <c r="C43" s="91" t="str">
        <f>IF(入力!D51="","",入力!D51)</f>
        <v/>
      </c>
      <c r="D43" s="512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512" t="str">
        <f>IF(入力!G51="","",入力!G51)</f>
        <v/>
      </c>
      <c r="F43" s="512" t="str">
        <f>IF(入力!H51="","",入力!H51)</f>
        <v/>
      </c>
      <c r="G43" s="512" t="str">
        <f>IF(入力!I51="","",入力!I51)</f>
        <v/>
      </c>
      <c r="H43" s="512" t="str">
        <f>IF(入力!J51="","",入力!J51)</f>
        <v/>
      </c>
      <c r="I43" s="325" t="str">
        <f>IF(入力!K51="","",入力!K51)</f>
        <v/>
      </c>
      <c r="J43" s="342" t="str">
        <f>IF(入力!L51="","",入力!L51)</f>
        <v/>
      </c>
      <c r="K43" s="325" t="str">
        <f>IF(入力!P51="",IF(OR(入力!K51="",入力!L51=""),"",(入力!L51/POWER(入力!K51/100,2))),入力!P51)</f>
        <v/>
      </c>
      <c r="L43" s="325" t="str">
        <f>IF(OR(入力!M51="",入力!N51=""),"",((4.57/(1.0868-0.00133*(入力!M51+入力!N51))-4.142)*100))</f>
        <v/>
      </c>
      <c r="M43" s="378" t="str">
        <f>IF(入力!O51="",IF(OR(入力!L51="",入力!M51="",入力!N51=""),"",(入力!L51-(入力!L51*(4.57/(1.0868-0.00133*(入力!M51+入力!N51))-4.142)*100)/100)),入力!O51)</f>
        <v/>
      </c>
      <c r="N43" s="348" t="str">
        <f>IF(入力!S51="",IF(入力!T51="","",入力!T51),IF(入力!T51="",入力!S51,IF(入力!S51&gt;入力!T51,入力!T51,入力!S51)))</f>
        <v/>
      </c>
      <c r="O43" s="399" t="str">
        <f>IF(入力!U51="",IF(入力!V51="","",入力!V51),IF(入力!V51="",入力!U51,IF(入力!U51&gt;入力!V51,入力!V51,入力!U51)))</f>
        <v/>
      </c>
      <c r="P43" s="399" t="str">
        <f>IF(入力!AI51="",IF(入力!AJ51="","",入力!AJ51),IF(入力!AJ51="",入力!AI51,IF(入力!AI51&gt;入力!AJ51,入力!AI51,入力!AJ51)))</f>
        <v/>
      </c>
      <c r="Q43" s="402" t="str">
        <f>IF(入力!Y51="", IF(入力!W51="",IF(入力!X51="","",入力!X51-入力!Q51),IF(入力!X51="",入力!W51-入力!Q51,IF(入力!W51&gt;入力!X51,入力!W51-入力!Q51,入力!X51-入力!Q51))),入力!Y51)</f>
        <v/>
      </c>
      <c r="R43" s="402" t="str">
        <f>IF(入力!AB51="", IF(入力!Z51="",IF(入力!AA51="","",入力!AA51-入力!Q51),IF(入力!AA51="",入力!Z51-入力!Q51,IF(入力!Z51&gt;入力!AA51,入力!Z51-入力!Q51,入力!AA51-入力!Q51))),入力!AB51)</f>
        <v/>
      </c>
      <c r="S43" s="399" t="str">
        <f>IF(入力!AK51="",IF(入力!AL51="","",入力!AL51),IF(入力!AL51="",入力!AK51,IF(入力!AK51&gt;入力!AL51,入力!AK51,入力!AL51)))</f>
        <v/>
      </c>
      <c r="T43" s="402" t="str">
        <f>IF(入力!AT51="","",入力!AT51)</f>
        <v/>
      </c>
      <c r="U43" s="404" t="str">
        <f>IF(入力!AS51="","",入力!AS51)</f>
        <v/>
      </c>
    </row>
    <row r="44" spans="1:41">
      <c r="A44" s="84">
        <f>IF(入力!A52="","",入力!A52)</f>
        <v>39</v>
      </c>
      <c r="B44" s="512" t="str">
        <f>IF(入力!B52="","",入力!B52)</f>
        <v/>
      </c>
      <c r="C44" s="91" t="str">
        <f>IF(入力!D52="","",入力!D52)</f>
        <v/>
      </c>
      <c r="D44" s="512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512" t="str">
        <f>IF(入力!G52="","",入力!G52)</f>
        <v/>
      </c>
      <c r="F44" s="512" t="str">
        <f>IF(入力!H52="","",入力!H52)</f>
        <v/>
      </c>
      <c r="G44" s="512" t="str">
        <f>IF(入力!I52="","",入力!I52)</f>
        <v/>
      </c>
      <c r="H44" s="512" t="str">
        <f>IF(入力!J52="","",入力!J52)</f>
        <v/>
      </c>
      <c r="I44" s="325" t="str">
        <f>IF(入力!K52="","",入力!K52)</f>
        <v/>
      </c>
      <c r="J44" s="342" t="str">
        <f>IF(入力!L52="","",入力!L52)</f>
        <v/>
      </c>
      <c r="K44" s="325" t="str">
        <f>IF(入力!P52="",IF(OR(入力!K52="",入力!L52=""),"",(入力!L52/POWER(入力!K52/100,2))),入力!P52)</f>
        <v/>
      </c>
      <c r="L44" s="325" t="str">
        <f>IF(OR(入力!M52="",入力!N52=""),"",((4.57/(1.0868-0.00133*(入力!M52+入力!N52))-4.142)*100))</f>
        <v/>
      </c>
      <c r="M44" s="378" t="str">
        <f>IF(入力!O52="",IF(OR(入力!L52="",入力!M52="",入力!N52=""),"",(入力!L52-(入力!L52*(4.57/(1.0868-0.00133*(入力!M52+入力!N52))-4.142)*100)/100)),入力!O52)</f>
        <v/>
      </c>
      <c r="N44" s="348" t="str">
        <f>IF(入力!S52="",IF(入力!T52="","",入力!T52),IF(入力!T52="",入力!S52,IF(入力!S52&gt;入力!T52,入力!T52,入力!S52)))</f>
        <v/>
      </c>
      <c r="O44" s="399" t="str">
        <f>IF(入力!U52="",IF(入力!V52="","",入力!V52),IF(入力!V52="",入力!U52,IF(入力!U52&gt;入力!V52,入力!V52,入力!U52)))</f>
        <v/>
      </c>
      <c r="P44" s="399" t="str">
        <f>IF(入力!AI52="",IF(入力!AJ52="","",入力!AJ52),IF(入力!AJ52="",入力!AI52,IF(入力!AI52&gt;入力!AJ52,入力!AI52,入力!AJ52)))</f>
        <v/>
      </c>
      <c r="Q44" s="402" t="str">
        <f>IF(入力!Y52="", IF(入力!W52="",IF(入力!X52="","",入力!X52-入力!Q52),IF(入力!X52="",入力!W52-入力!Q52,IF(入力!W52&gt;入力!X52,入力!W52-入力!Q52,入力!X52-入力!Q52))),入力!Y52)</f>
        <v/>
      </c>
      <c r="R44" s="402" t="str">
        <f>IF(入力!AB52="", IF(入力!Z52="",IF(入力!AA52="","",入力!AA52-入力!Q52),IF(入力!AA52="",入力!Z52-入力!Q52,IF(入力!Z52&gt;入力!AA52,入力!Z52-入力!Q52,入力!AA52-入力!Q52))),入力!AB52)</f>
        <v/>
      </c>
      <c r="S44" s="399" t="str">
        <f>IF(入力!AK52="",IF(入力!AL52="","",入力!AL52),IF(入力!AL52="",入力!AK52,IF(入力!AK52&gt;入力!AL52,入力!AK52,入力!AL52)))</f>
        <v/>
      </c>
      <c r="T44" s="402" t="str">
        <f>IF(入力!AT52="","",入力!AT52)</f>
        <v/>
      </c>
      <c r="U44" s="404" t="str">
        <f>IF(入力!AS52="","",入力!AS52)</f>
        <v/>
      </c>
    </row>
    <row r="45" spans="1:41">
      <c r="A45" s="84">
        <f>IF(入力!A53="","",入力!A53)</f>
        <v>40</v>
      </c>
      <c r="B45" s="512" t="str">
        <f>IF(入力!B53="","",入力!B53)</f>
        <v/>
      </c>
      <c r="C45" s="91" t="str">
        <f>IF(入力!D53="","",入力!D53)</f>
        <v/>
      </c>
      <c r="D45" s="512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512" t="str">
        <f>IF(入力!G53="","",入力!G53)</f>
        <v/>
      </c>
      <c r="F45" s="512" t="str">
        <f>IF(入力!H53="","",入力!H53)</f>
        <v/>
      </c>
      <c r="G45" s="512" t="str">
        <f>IF(入力!I53="","",入力!I53)</f>
        <v/>
      </c>
      <c r="H45" s="512" t="str">
        <f>IF(入力!J53="","",入力!J53)</f>
        <v/>
      </c>
      <c r="I45" s="325" t="str">
        <f>IF(入力!K53="","",入力!K53)</f>
        <v/>
      </c>
      <c r="J45" s="342" t="str">
        <f>IF(入力!L53="","",入力!L53)</f>
        <v/>
      </c>
      <c r="K45" s="325" t="str">
        <f>IF(入力!P53="",IF(OR(入力!K53="",入力!L53=""),"",(入力!L53/POWER(入力!K53/100,2))),入力!P53)</f>
        <v/>
      </c>
      <c r="L45" s="325" t="str">
        <f>IF(OR(入力!M53="",入力!N53=""),"",((4.57/(1.0868-0.00133*(入力!M53+入力!N53))-4.142)*100))</f>
        <v/>
      </c>
      <c r="M45" s="378" t="str">
        <f>IF(入力!O53="",IF(OR(入力!L53="",入力!M53="",入力!N53=""),"",(入力!L53-(入力!L53*(4.57/(1.0868-0.00133*(入力!M53+入力!N53))-4.142)*100)/100)),入力!O53)</f>
        <v/>
      </c>
      <c r="N45" s="348" t="str">
        <f>IF(入力!S53="",IF(入力!T53="","",入力!T53),IF(入力!T53="",入力!S53,IF(入力!S53&gt;入力!T53,入力!T53,入力!S53)))</f>
        <v/>
      </c>
      <c r="O45" s="399" t="str">
        <f>IF(入力!U53="",IF(入力!V53="","",入力!V53),IF(入力!V53="",入力!U53,IF(入力!U53&gt;入力!V53,入力!V53,入力!U53)))</f>
        <v/>
      </c>
      <c r="P45" s="399" t="str">
        <f>IF(入力!AI53="",IF(入力!AJ53="","",入力!AJ53),IF(入力!AJ53="",入力!AI53,IF(入力!AI53&gt;入力!AJ53,入力!AI53,入力!AJ53)))</f>
        <v/>
      </c>
      <c r="Q45" s="402" t="str">
        <f>IF(入力!Y53="", IF(入力!W53="",IF(入力!X53="","",入力!X53-入力!Q53),IF(入力!X53="",入力!W53-入力!Q53,IF(入力!W53&gt;入力!X53,入力!W53-入力!Q53,入力!X53-入力!Q53))),入力!Y53)</f>
        <v/>
      </c>
      <c r="R45" s="402" t="str">
        <f>IF(入力!AB53="", IF(入力!Z53="",IF(入力!AA53="","",入力!AA53-入力!Q53),IF(入力!AA53="",入力!Z53-入力!Q53,IF(入力!Z53&gt;入力!AA53,入力!Z53-入力!Q53,入力!AA53-入力!Q53))),入力!AB53)</f>
        <v/>
      </c>
      <c r="S45" s="399" t="str">
        <f>IF(入力!AK53="",IF(入力!AL53="","",入力!AL53),IF(入力!AL53="",入力!AK53,IF(入力!AK53&gt;入力!AL53,入力!AK53,入力!AL53)))</f>
        <v/>
      </c>
      <c r="T45" s="402" t="str">
        <f>IF(入力!AT53="","",入力!AT53)</f>
        <v/>
      </c>
      <c r="U45" s="404" t="str">
        <f>IF(入力!AS53="","",入力!AS53)</f>
        <v/>
      </c>
    </row>
    <row r="46" spans="1:41">
      <c r="A46" s="84">
        <f>IF(入力!A54="","",入力!A54)</f>
        <v>41</v>
      </c>
      <c r="B46" s="512" t="str">
        <f>IF(入力!B54="","",入力!B54)</f>
        <v/>
      </c>
      <c r="C46" s="91" t="str">
        <f>IF(入力!D54="","",入力!D54)</f>
        <v/>
      </c>
      <c r="D46" s="512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512" t="str">
        <f>IF(入力!G54="","",入力!G54)</f>
        <v/>
      </c>
      <c r="F46" s="512" t="str">
        <f>IF(入力!H54="","",入力!H54)</f>
        <v/>
      </c>
      <c r="G46" s="512" t="str">
        <f>IF(入力!I54="","",入力!I54)</f>
        <v/>
      </c>
      <c r="H46" s="512" t="str">
        <f>IF(入力!J54="","",入力!J54)</f>
        <v/>
      </c>
      <c r="I46" s="325" t="str">
        <f>IF(入力!K54="","",入力!K54)</f>
        <v/>
      </c>
      <c r="J46" s="342" t="str">
        <f>IF(入力!L54="","",入力!L54)</f>
        <v/>
      </c>
      <c r="K46" s="325" t="str">
        <f>IF(入力!P54="",IF(OR(入力!K54="",入力!L54=""),"",(入力!L54/POWER(入力!K54/100,2))),入力!P54)</f>
        <v/>
      </c>
      <c r="L46" s="325" t="str">
        <f>IF(OR(入力!M54="",入力!N54=""),"",((4.57/(1.0868-0.00133*(入力!M54+入力!N54))-4.142)*100))</f>
        <v/>
      </c>
      <c r="M46" s="378" t="str">
        <f>IF(入力!O54="",IF(OR(入力!L54="",入力!M54="",入力!N54=""),"",(入力!L54-(入力!L54*(4.57/(1.0868-0.00133*(入力!M54+入力!N54))-4.142)*100)/100)),入力!O54)</f>
        <v/>
      </c>
      <c r="N46" s="348" t="str">
        <f>IF(入力!S54="",IF(入力!T54="","",入力!T54),IF(入力!T54="",入力!S54,IF(入力!S54&gt;入力!T54,入力!T54,入力!S54)))</f>
        <v/>
      </c>
      <c r="O46" s="399" t="str">
        <f>IF(入力!U54="",IF(入力!V54="","",入力!V54),IF(入力!V54="",入力!U54,IF(入力!U54&gt;入力!V54,入力!V54,入力!U54)))</f>
        <v/>
      </c>
      <c r="P46" s="399" t="str">
        <f>IF(入力!AI54="",IF(入力!AJ54="","",入力!AJ54),IF(入力!AJ54="",入力!AI54,IF(入力!AI54&gt;入力!AJ54,入力!AI54,入力!AJ54)))</f>
        <v/>
      </c>
      <c r="Q46" s="402" t="str">
        <f>IF(入力!Y54="", IF(入力!W54="",IF(入力!X54="","",入力!X54-入力!Q54),IF(入力!X54="",入力!W54-入力!Q54,IF(入力!W54&gt;入力!X54,入力!W54-入力!Q54,入力!X54-入力!Q54))),入力!Y54)</f>
        <v/>
      </c>
      <c r="R46" s="402" t="str">
        <f>IF(入力!AB54="", IF(入力!Z54="",IF(入力!AA54="","",入力!AA54-入力!Q54),IF(入力!AA54="",入力!Z54-入力!Q54,IF(入力!Z54&gt;入力!AA54,入力!Z54-入力!Q54,入力!AA54-入力!Q54))),入力!AB54)</f>
        <v/>
      </c>
      <c r="S46" s="399" t="str">
        <f>IF(入力!AK54="",IF(入力!AL54="","",入力!AL54),IF(入力!AL54="",入力!AK54,IF(入力!AK54&gt;入力!AL54,入力!AK54,入力!AL54)))</f>
        <v/>
      </c>
      <c r="T46" s="402" t="str">
        <f>IF(入力!AT54="","",入力!AT54)</f>
        <v/>
      </c>
      <c r="U46" s="404" t="str">
        <f>IF(入力!AS54="","",入力!AS54)</f>
        <v/>
      </c>
      <c r="AO46" s="62"/>
    </row>
    <row r="47" spans="1:41">
      <c r="A47" s="84">
        <f>IF(入力!A55="","",入力!A55)</f>
        <v>42</v>
      </c>
      <c r="B47" s="512" t="str">
        <f>IF(入力!B55="","",入力!B55)</f>
        <v/>
      </c>
      <c r="C47" s="91" t="str">
        <f>IF(入力!D55="","",入力!D55)</f>
        <v/>
      </c>
      <c r="D47" s="512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512" t="str">
        <f>IF(入力!G55="","",入力!G55)</f>
        <v/>
      </c>
      <c r="F47" s="512" t="str">
        <f>IF(入力!H55="","",入力!H55)</f>
        <v/>
      </c>
      <c r="G47" s="512" t="str">
        <f>IF(入力!I55="","",入力!I55)</f>
        <v/>
      </c>
      <c r="H47" s="512" t="str">
        <f>IF(入力!J55="","",入力!J55)</f>
        <v/>
      </c>
      <c r="I47" s="325" t="str">
        <f>IF(入力!K55="","",入力!K55)</f>
        <v/>
      </c>
      <c r="J47" s="342" t="str">
        <f>IF(入力!L55="","",入力!L55)</f>
        <v/>
      </c>
      <c r="K47" s="325" t="str">
        <f>IF(入力!P55="",IF(OR(入力!K55="",入力!L55=""),"",(入力!L55/POWER(入力!K55/100,2))),入力!P55)</f>
        <v/>
      </c>
      <c r="L47" s="325" t="str">
        <f>IF(OR(入力!M55="",入力!N55=""),"",((4.57/(1.0868-0.00133*(入力!M55+入力!N55))-4.142)*100))</f>
        <v/>
      </c>
      <c r="M47" s="378" t="str">
        <f>IF(入力!O55="",IF(OR(入力!L55="",入力!M55="",入力!N55=""),"",(入力!L55-(入力!L55*(4.57/(1.0868-0.00133*(入力!M55+入力!N55))-4.142)*100)/100)),入力!O55)</f>
        <v/>
      </c>
      <c r="N47" s="348" t="str">
        <f>IF(入力!S55="",IF(入力!T55="","",入力!T55),IF(入力!T55="",入力!S55,IF(入力!S55&gt;入力!T55,入力!T55,入力!S55)))</f>
        <v/>
      </c>
      <c r="O47" s="399" t="str">
        <f>IF(入力!U55="",IF(入力!V55="","",入力!V55),IF(入力!V55="",入力!U55,IF(入力!U55&gt;入力!V55,入力!V55,入力!U55)))</f>
        <v/>
      </c>
      <c r="P47" s="399" t="str">
        <f>IF(入力!AI55="",IF(入力!AJ55="","",入力!AJ55),IF(入力!AJ55="",入力!AI55,IF(入力!AI55&gt;入力!AJ55,入力!AI55,入力!AJ55)))</f>
        <v/>
      </c>
      <c r="Q47" s="402" t="str">
        <f>IF(入力!Y55="", IF(入力!W55="",IF(入力!X55="","",入力!X55-入力!Q55),IF(入力!X55="",入力!W55-入力!Q55,IF(入力!W55&gt;入力!X55,入力!W55-入力!Q55,入力!X55-入力!Q55))),入力!Y55)</f>
        <v/>
      </c>
      <c r="R47" s="402" t="str">
        <f>IF(入力!AB55="", IF(入力!Z55="",IF(入力!AA55="","",入力!AA55-入力!Q55),IF(入力!AA55="",入力!Z55-入力!Q55,IF(入力!Z55&gt;入力!AA55,入力!Z55-入力!Q55,入力!AA55-入力!Q55))),入力!AB55)</f>
        <v/>
      </c>
      <c r="S47" s="399" t="str">
        <f>IF(入力!AK55="",IF(入力!AL55="","",入力!AL55),IF(入力!AL55="",入力!AK55,IF(入力!AK55&gt;入力!AL55,入力!AK55,入力!AL55)))</f>
        <v/>
      </c>
      <c r="T47" s="402" t="str">
        <f>IF(入力!AT55="","",入力!AT55)</f>
        <v/>
      </c>
      <c r="U47" s="404" t="str">
        <f>IF(入力!AS55="","",入力!AS55)</f>
        <v/>
      </c>
      <c r="AN47" s="62"/>
    </row>
    <row r="48" spans="1:41">
      <c r="A48" s="84">
        <f>IF(入力!A56="","",入力!A56)</f>
        <v>43</v>
      </c>
      <c r="B48" s="512" t="str">
        <f>IF(入力!B56="","",入力!B56)</f>
        <v/>
      </c>
      <c r="C48" s="91" t="str">
        <f>IF(入力!D56="","",入力!D56)</f>
        <v/>
      </c>
      <c r="D48" s="512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512" t="str">
        <f>IF(入力!G56="","",入力!G56)</f>
        <v/>
      </c>
      <c r="F48" s="512" t="str">
        <f>IF(入力!H56="","",入力!H56)</f>
        <v/>
      </c>
      <c r="G48" s="512" t="str">
        <f>IF(入力!I56="","",入力!I56)</f>
        <v/>
      </c>
      <c r="H48" s="512" t="str">
        <f>IF(入力!J56="","",入力!J56)</f>
        <v/>
      </c>
      <c r="I48" s="325" t="str">
        <f>IF(入力!K56="","",入力!K56)</f>
        <v/>
      </c>
      <c r="J48" s="342" t="str">
        <f>IF(入力!L56="","",入力!L56)</f>
        <v/>
      </c>
      <c r="K48" s="325" t="str">
        <f>IF(入力!P56="",IF(OR(入力!K56="",入力!L56=""),"",(入力!L56/POWER(入力!K56/100,2))),入力!P56)</f>
        <v/>
      </c>
      <c r="L48" s="325" t="str">
        <f>IF(OR(入力!M56="",入力!N56=""),"",((4.57/(1.0868-0.00133*(入力!M56+入力!N56))-4.142)*100))</f>
        <v/>
      </c>
      <c r="M48" s="378" t="str">
        <f>IF(入力!O56="",IF(OR(入力!L56="",入力!M56="",入力!N56=""),"",(入力!L56-(入力!L56*(4.57/(1.0868-0.00133*(入力!M56+入力!N56))-4.142)*100)/100)),入力!O56)</f>
        <v/>
      </c>
      <c r="N48" s="348" t="str">
        <f>IF(入力!S56="",IF(入力!T56="","",入力!T56),IF(入力!T56="",入力!S56,IF(入力!S56&gt;入力!T56,入力!T56,入力!S56)))</f>
        <v/>
      </c>
      <c r="O48" s="399" t="str">
        <f>IF(入力!U56="",IF(入力!V56="","",入力!V56),IF(入力!V56="",入力!U56,IF(入力!U56&gt;入力!V56,入力!V56,入力!U56)))</f>
        <v/>
      </c>
      <c r="P48" s="399" t="str">
        <f>IF(入力!AI56="",IF(入力!AJ56="","",入力!AJ56),IF(入力!AJ56="",入力!AI56,IF(入力!AI56&gt;入力!AJ56,入力!AI56,入力!AJ56)))</f>
        <v/>
      </c>
      <c r="Q48" s="402" t="str">
        <f>IF(入力!Y56="", IF(入力!W56="",IF(入力!X56="","",入力!X56-入力!Q56),IF(入力!X56="",入力!W56-入力!Q56,IF(入力!W56&gt;入力!X56,入力!W56-入力!Q56,入力!X56-入力!Q56))),入力!Y56)</f>
        <v/>
      </c>
      <c r="R48" s="402" t="str">
        <f>IF(入力!AB56="", IF(入力!Z56="",IF(入力!AA56="","",入力!AA56-入力!Q56),IF(入力!AA56="",入力!Z56-入力!Q56,IF(入力!Z56&gt;入力!AA56,入力!Z56-入力!Q56,入力!AA56-入力!Q56))),入力!AB56)</f>
        <v/>
      </c>
      <c r="S48" s="399" t="str">
        <f>IF(入力!AK56="",IF(入力!AL56="","",入力!AL56),IF(入力!AL56="",入力!AK56,IF(入力!AK56&gt;入力!AL56,入力!AK56,入力!AL56)))</f>
        <v/>
      </c>
      <c r="T48" s="402" t="str">
        <f>IF(入力!AT56="","",入力!AT56)</f>
        <v/>
      </c>
      <c r="U48" s="404" t="str">
        <f>IF(入力!AS56="","",入力!AS56)</f>
        <v/>
      </c>
    </row>
    <row r="49" spans="1:21">
      <c r="A49" s="84">
        <f>IF(入力!A57="","",入力!A57)</f>
        <v>44</v>
      </c>
      <c r="B49" s="512" t="str">
        <f>IF(入力!B57="","",入力!B57)</f>
        <v/>
      </c>
      <c r="C49" s="91" t="str">
        <f>IF(入力!D57="","",入力!D57)</f>
        <v/>
      </c>
      <c r="D49" s="512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512" t="str">
        <f>IF(入力!G57="","",入力!G57)</f>
        <v/>
      </c>
      <c r="F49" s="512" t="str">
        <f>IF(入力!H57="","",入力!H57)</f>
        <v/>
      </c>
      <c r="G49" s="512" t="str">
        <f>IF(入力!I57="","",入力!I57)</f>
        <v/>
      </c>
      <c r="H49" s="512" t="str">
        <f>IF(入力!J57="","",入力!J57)</f>
        <v/>
      </c>
      <c r="I49" s="325" t="str">
        <f>IF(入力!K57="","",入力!K57)</f>
        <v/>
      </c>
      <c r="J49" s="342" t="str">
        <f>IF(入力!L57="","",入力!L57)</f>
        <v/>
      </c>
      <c r="K49" s="325" t="str">
        <f>IF(入力!P57="",IF(OR(入力!K57="",入力!L57=""),"",(入力!L57/POWER(入力!K57/100,2))),入力!P57)</f>
        <v/>
      </c>
      <c r="L49" s="325" t="str">
        <f>IF(OR(入力!M57="",入力!N57=""),"",((4.57/(1.0868-0.00133*(入力!M57+入力!N57))-4.142)*100))</f>
        <v/>
      </c>
      <c r="M49" s="378" t="str">
        <f>IF(入力!O57="",IF(OR(入力!L57="",入力!M57="",入力!N57=""),"",(入力!L57-(入力!L57*(4.57/(1.0868-0.00133*(入力!M57+入力!N57))-4.142)*100)/100)),入力!O57)</f>
        <v/>
      </c>
      <c r="N49" s="348" t="str">
        <f>IF(入力!S57="",IF(入力!T57="","",入力!T57),IF(入力!T57="",入力!S57,IF(入力!S57&gt;入力!T57,入力!T57,入力!S57)))</f>
        <v/>
      </c>
      <c r="O49" s="399" t="str">
        <f>IF(入力!U57="",IF(入力!V57="","",入力!V57),IF(入力!V57="",入力!U57,IF(入力!U57&gt;入力!V57,入力!V57,入力!U57)))</f>
        <v/>
      </c>
      <c r="P49" s="399" t="str">
        <f>IF(入力!AI57="",IF(入力!AJ57="","",入力!AJ57),IF(入力!AJ57="",入力!AI57,IF(入力!AI57&gt;入力!AJ57,入力!AI57,入力!AJ57)))</f>
        <v/>
      </c>
      <c r="Q49" s="402" t="str">
        <f>IF(入力!Y57="", IF(入力!W57="",IF(入力!X57="","",入力!X57-入力!Q57),IF(入力!X57="",入力!W57-入力!Q57,IF(入力!W57&gt;入力!X57,入力!W57-入力!Q57,入力!X57-入力!Q57))),入力!Y57)</f>
        <v/>
      </c>
      <c r="R49" s="402" t="str">
        <f>IF(入力!AB57="", IF(入力!Z57="",IF(入力!AA57="","",入力!AA57-入力!Q57),IF(入力!AA57="",入力!Z57-入力!Q57,IF(入力!Z57&gt;入力!AA57,入力!Z57-入力!Q57,入力!AA57-入力!Q57))),入力!AB57)</f>
        <v/>
      </c>
      <c r="S49" s="399" t="str">
        <f>IF(入力!AK57="",IF(入力!AL57="","",入力!AL57),IF(入力!AL57="",入力!AK57,IF(入力!AK57&gt;入力!AL57,入力!AK57,入力!AL57)))</f>
        <v/>
      </c>
      <c r="T49" s="402" t="str">
        <f>IF(入力!AT57="","",入力!AT57)</f>
        <v/>
      </c>
      <c r="U49" s="404" t="str">
        <f>IF(入力!AS57="","",入力!AS57)</f>
        <v/>
      </c>
    </row>
    <row r="50" spans="1:21">
      <c r="A50" s="84">
        <f>IF(入力!A58="","",入力!A58)</f>
        <v>45</v>
      </c>
      <c r="B50" s="512" t="str">
        <f>IF(入力!B58="","",入力!B58)</f>
        <v/>
      </c>
      <c r="C50" s="91" t="str">
        <f>IF(入力!D58="","",入力!D58)</f>
        <v/>
      </c>
      <c r="D50" s="512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512" t="str">
        <f>IF(入力!G58="","",入力!G58)</f>
        <v/>
      </c>
      <c r="F50" s="512" t="str">
        <f>IF(入力!H58="","",入力!H58)</f>
        <v/>
      </c>
      <c r="G50" s="512" t="str">
        <f>IF(入力!I58="","",入力!I58)</f>
        <v/>
      </c>
      <c r="H50" s="512" t="str">
        <f>IF(入力!J58="","",入力!J58)</f>
        <v/>
      </c>
      <c r="I50" s="325" t="str">
        <f>IF(入力!K58="","",入力!K58)</f>
        <v/>
      </c>
      <c r="J50" s="342" t="str">
        <f>IF(入力!L58="","",入力!L58)</f>
        <v/>
      </c>
      <c r="K50" s="325" t="str">
        <f>IF(入力!P58="",IF(OR(入力!K58="",入力!L58=""),"",(入力!L58/POWER(入力!K58/100,2))),入力!P58)</f>
        <v/>
      </c>
      <c r="L50" s="325" t="str">
        <f>IF(OR(入力!M58="",入力!N58=""),"",((4.57/(1.0868-0.00133*(入力!M58+入力!N58))-4.142)*100))</f>
        <v/>
      </c>
      <c r="M50" s="378" t="str">
        <f>IF(入力!O58="",IF(OR(入力!L58="",入力!M58="",入力!N58=""),"",(入力!L58-(入力!L58*(4.57/(1.0868-0.00133*(入力!M58+入力!N58))-4.142)*100)/100)),入力!O58)</f>
        <v/>
      </c>
      <c r="N50" s="348" t="str">
        <f>IF(入力!S58="",IF(入力!T58="","",入力!T58),IF(入力!T58="",入力!S58,IF(入力!S58&gt;入力!T58,入力!T58,入力!S58)))</f>
        <v/>
      </c>
      <c r="O50" s="399" t="str">
        <f>IF(入力!U58="",IF(入力!V58="","",入力!V58),IF(入力!V58="",入力!U58,IF(入力!U58&gt;入力!V58,入力!V58,入力!U58)))</f>
        <v/>
      </c>
      <c r="P50" s="399" t="str">
        <f>IF(入力!AI58="",IF(入力!AJ58="","",入力!AJ58),IF(入力!AJ58="",入力!AI58,IF(入力!AI58&gt;入力!AJ58,入力!AI58,入力!AJ58)))</f>
        <v/>
      </c>
      <c r="Q50" s="402" t="str">
        <f>IF(入力!Y58="", IF(入力!W58="",IF(入力!X58="","",入力!X58-入力!Q58),IF(入力!X58="",入力!W58-入力!Q58,IF(入力!W58&gt;入力!X58,入力!W58-入力!Q58,入力!X58-入力!Q58))),入力!Y58)</f>
        <v/>
      </c>
      <c r="R50" s="402" t="str">
        <f>IF(入力!AB58="", IF(入力!Z58="",IF(入力!AA58="","",入力!AA58-入力!Q58),IF(入力!AA58="",入力!Z58-入力!Q58,IF(入力!Z58&gt;入力!AA58,入力!Z58-入力!Q58,入力!AA58-入力!Q58))),入力!AB58)</f>
        <v/>
      </c>
      <c r="S50" s="399" t="str">
        <f>IF(入力!AK58="",IF(入力!AL58="","",入力!AL58),IF(入力!AL58="",入力!AK58,IF(入力!AK58&gt;入力!AL58,入力!AK58,入力!AL58)))</f>
        <v/>
      </c>
      <c r="T50" s="402" t="str">
        <f>IF(入力!AT58="","",入力!AT58)</f>
        <v/>
      </c>
      <c r="U50" s="404" t="str">
        <f>IF(入力!AS58="","",入力!AS58)</f>
        <v/>
      </c>
    </row>
    <row r="51" spans="1:21">
      <c r="A51" s="84">
        <f>IF(入力!A59="","",入力!A59)</f>
        <v>46</v>
      </c>
      <c r="B51" s="512" t="str">
        <f>IF(入力!B59="","",入力!B59)</f>
        <v/>
      </c>
      <c r="C51" s="91" t="str">
        <f>IF(入力!D59="","",入力!D59)</f>
        <v/>
      </c>
      <c r="D51" s="512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512" t="str">
        <f>IF(入力!G59="","",入力!G59)</f>
        <v/>
      </c>
      <c r="F51" s="512" t="str">
        <f>IF(入力!H59="","",入力!H59)</f>
        <v/>
      </c>
      <c r="G51" s="512" t="str">
        <f>IF(入力!I59="","",入力!I59)</f>
        <v/>
      </c>
      <c r="H51" s="512" t="str">
        <f>IF(入力!J59="","",入力!J59)</f>
        <v/>
      </c>
      <c r="I51" s="325" t="str">
        <f>IF(入力!K59="","",入力!K59)</f>
        <v/>
      </c>
      <c r="J51" s="342" t="str">
        <f>IF(入力!L59="","",入力!L59)</f>
        <v/>
      </c>
      <c r="K51" s="325" t="str">
        <f>IF(入力!P59="",IF(OR(入力!K59="",入力!L59=""),"",(入力!L59/POWER(入力!K59/100,2))),入力!P59)</f>
        <v/>
      </c>
      <c r="L51" s="325" t="str">
        <f>IF(OR(入力!M59="",入力!N59=""),"",((4.57/(1.0868-0.00133*(入力!M59+入力!N59))-4.142)*100))</f>
        <v/>
      </c>
      <c r="M51" s="378" t="str">
        <f>IF(入力!O59="",IF(OR(入力!L59="",入力!M59="",入力!N59=""),"",(入力!L59-(入力!L59*(4.57/(1.0868-0.00133*(入力!M59+入力!N59))-4.142)*100)/100)),入力!O59)</f>
        <v/>
      </c>
      <c r="N51" s="348" t="str">
        <f>IF(入力!S59="",IF(入力!T59="","",入力!T59),IF(入力!T59="",入力!S59,IF(入力!S59&gt;入力!T59,入力!T59,入力!S59)))</f>
        <v/>
      </c>
      <c r="O51" s="399" t="str">
        <f>IF(入力!U59="",IF(入力!V59="","",入力!V59),IF(入力!V59="",入力!U59,IF(入力!U59&gt;入力!V59,入力!V59,入力!U59)))</f>
        <v/>
      </c>
      <c r="P51" s="399" t="str">
        <f>IF(入力!AI59="",IF(入力!AJ59="","",入力!AJ59),IF(入力!AJ59="",入力!AI59,IF(入力!AI59&gt;入力!AJ59,入力!AI59,入力!AJ59)))</f>
        <v/>
      </c>
      <c r="Q51" s="402" t="str">
        <f>IF(入力!Y59="", IF(入力!W59="",IF(入力!X59="","",入力!X59-入力!Q59),IF(入力!X59="",入力!W59-入力!Q59,IF(入力!W59&gt;入力!X59,入力!W59-入力!Q59,入力!X59-入力!Q59))),入力!Y59)</f>
        <v/>
      </c>
      <c r="R51" s="402" t="str">
        <f>IF(入力!AB59="", IF(入力!Z59="",IF(入力!AA59="","",入力!AA59-入力!Q59),IF(入力!AA59="",入力!Z59-入力!Q59,IF(入力!Z59&gt;入力!AA59,入力!Z59-入力!Q59,入力!AA59-入力!Q59))),入力!AB59)</f>
        <v/>
      </c>
      <c r="S51" s="399" t="str">
        <f>IF(入力!AK59="",IF(入力!AL59="","",入力!AL59),IF(入力!AL59="",入力!AK59,IF(入力!AK59&gt;入力!AL59,入力!AK59,入力!AL59)))</f>
        <v/>
      </c>
      <c r="T51" s="402" t="str">
        <f>IF(入力!AT59="","",入力!AT59)</f>
        <v/>
      </c>
      <c r="U51" s="404" t="str">
        <f>IF(入力!AS59="","",入力!AS59)</f>
        <v/>
      </c>
    </row>
    <row r="52" spans="1:21">
      <c r="A52" s="84">
        <f>IF(入力!A60="","",入力!A60)</f>
        <v>47</v>
      </c>
      <c r="B52" s="512" t="str">
        <f>IF(入力!B60="","",入力!B60)</f>
        <v/>
      </c>
      <c r="C52" s="91" t="str">
        <f>IF(入力!D60="","",入力!D60)</f>
        <v/>
      </c>
      <c r="D52" s="512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512" t="str">
        <f>IF(入力!G60="","",入力!G60)</f>
        <v/>
      </c>
      <c r="F52" s="512" t="str">
        <f>IF(入力!H60="","",入力!H60)</f>
        <v/>
      </c>
      <c r="G52" s="512" t="str">
        <f>IF(入力!I60="","",入力!I60)</f>
        <v/>
      </c>
      <c r="H52" s="512" t="str">
        <f>IF(入力!J60="","",入力!J60)</f>
        <v/>
      </c>
      <c r="I52" s="325" t="str">
        <f>IF(入力!K60="","",入力!K60)</f>
        <v/>
      </c>
      <c r="J52" s="342" t="str">
        <f>IF(入力!L60="","",入力!L60)</f>
        <v/>
      </c>
      <c r="K52" s="325" t="str">
        <f>IF(入力!P60="",IF(OR(入力!K60="",入力!L60=""),"",(入力!L60/POWER(入力!K60/100,2))),入力!P60)</f>
        <v/>
      </c>
      <c r="L52" s="325" t="str">
        <f>IF(OR(入力!M60="",入力!N60=""),"",((4.57/(1.0868-0.00133*(入力!M60+入力!N60))-4.142)*100))</f>
        <v/>
      </c>
      <c r="M52" s="378" t="str">
        <f>IF(入力!O60="",IF(OR(入力!L60="",入力!M60="",入力!N60=""),"",(入力!L60-(入力!L60*(4.57/(1.0868-0.00133*(入力!M60+入力!N60))-4.142)*100)/100)),入力!O60)</f>
        <v/>
      </c>
      <c r="N52" s="348" t="str">
        <f>IF(入力!S60="",IF(入力!T60="","",入力!T60),IF(入力!T60="",入力!S60,IF(入力!S60&gt;入力!T60,入力!T60,入力!S60)))</f>
        <v/>
      </c>
      <c r="O52" s="399" t="str">
        <f>IF(入力!U60="",IF(入力!V60="","",入力!V60),IF(入力!V60="",入力!U60,IF(入力!U60&gt;入力!V60,入力!V60,入力!U60)))</f>
        <v/>
      </c>
      <c r="P52" s="399" t="str">
        <f>IF(入力!AI60="",IF(入力!AJ60="","",入力!AJ60),IF(入力!AJ60="",入力!AI60,IF(入力!AI60&gt;入力!AJ60,入力!AI60,入力!AJ60)))</f>
        <v/>
      </c>
      <c r="Q52" s="402" t="str">
        <f>IF(入力!Y60="", IF(入力!W60="",IF(入力!X60="","",入力!X60-入力!Q60),IF(入力!X60="",入力!W60-入力!Q60,IF(入力!W60&gt;入力!X60,入力!W60-入力!Q60,入力!X60-入力!Q60))),入力!Y60)</f>
        <v/>
      </c>
      <c r="R52" s="402" t="str">
        <f>IF(入力!AB60="", IF(入力!Z60="",IF(入力!AA60="","",入力!AA60-入力!Q60),IF(入力!AA60="",入力!Z60-入力!Q60,IF(入力!Z60&gt;入力!AA60,入力!Z60-入力!Q60,入力!AA60-入力!Q60))),入力!AB60)</f>
        <v/>
      </c>
      <c r="S52" s="399" t="str">
        <f>IF(入力!AK60="",IF(入力!AL60="","",入力!AL60),IF(入力!AL60="",入力!AK60,IF(入力!AK60&gt;入力!AL60,入力!AK60,入力!AL60)))</f>
        <v/>
      </c>
      <c r="T52" s="402" t="str">
        <f>IF(入力!AT60="","",入力!AT60)</f>
        <v/>
      </c>
      <c r="U52" s="404" t="str">
        <f>IF(入力!AS60="","",入力!AS60)</f>
        <v/>
      </c>
    </row>
    <row r="53" spans="1:21">
      <c r="A53" s="84">
        <f>IF(入力!A61="","",入力!A61)</f>
        <v>48</v>
      </c>
      <c r="B53" s="512" t="str">
        <f>IF(入力!B61="","",入力!B61)</f>
        <v/>
      </c>
      <c r="C53" s="91" t="str">
        <f>IF(入力!D61="","",入力!D61)</f>
        <v/>
      </c>
      <c r="D53" s="512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512" t="str">
        <f>IF(入力!G61="","",入力!G61)</f>
        <v/>
      </c>
      <c r="F53" s="512" t="str">
        <f>IF(入力!H61="","",入力!H61)</f>
        <v/>
      </c>
      <c r="G53" s="512" t="str">
        <f>IF(入力!I61="","",入力!I61)</f>
        <v/>
      </c>
      <c r="H53" s="512" t="str">
        <f>IF(入力!J61="","",入力!J61)</f>
        <v/>
      </c>
      <c r="I53" s="325" t="str">
        <f>IF(入力!K61="","",入力!K61)</f>
        <v/>
      </c>
      <c r="J53" s="342" t="str">
        <f>IF(入力!L61="","",入力!L61)</f>
        <v/>
      </c>
      <c r="K53" s="325" t="str">
        <f>IF(入力!P61="",IF(OR(入力!K61="",入力!L61=""),"",(入力!L61/POWER(入力!K61/100,2))),入力!P61)</f>
        <v/>
      </c>
      <c r="L53" s="325" t="str">
        <f>IF(OR(入力!M61="",入力!N61=""),"",((4.57/(1.0868-0.00133*(入力!M61+入力!N61))-4.142)*100))</f>
        <v/>
      </c>
      <c r="M53" s="378" t="str">
        <f>IF(入力!O61="",IF(OR(入力!L61="",入力!M61="",入力!N61=""),"",(入力!L61-(入力!L61*(4.57/(1.0868-0.00133*(入力!M61+入力!N61))-4.142)*100)/100)),入力!O61)</f>
        <v/>
      </c>
      <c r="N53" s="348" t="str">
        <f>IF(入力!S61="",IF(入力!T61="","",入力!T61),IF(入力!T61="",入力!S61,IF(入力!S61&gt;入力!T61,入力!T61,入力!S61)))</f>
        <v/>
      </c>
      <c r="O53" s="399" t="str">
        <f>IF(入力!U61="",IF(入力!V61="","",入力!V61),IF(入力!V61="",入力!U61,IF(入力!U61&gt;入力!V61,入力!V61,入力!U61)))</f>
        <v/>
      </c>
      <c r="P53" s="399" t="str">
        <f>IF(入力!AI61="",IF(入力!AJ61="","",入力!AJ61),IF(入力!AJ61="",入力!AI61,IF(入力!AI61&gt;入力!AJ61,入力!AI61,入力!AJ61)))</f>
        <v/>
      </c>
      <c r="Q53" s="402" t="str">
        <f>IF(入力!Y61="", IF(入力!W61="",IF(入力!X61="","",入力!X61-入力!Q61),IF(入力!X61="",入力!W61-入力!Q61,IF(入力!W61&gt;入力!X61,入力!W61-入力!Q61,入力!X61-入力!Q61))),入力!Y61)</f>
        <v/>
      </c>
      <c r="R53" s="402" t="str">
        <f>IF(入力!AB61="", IF(入力!Z61="",IF(入力!AA61="","",入力!AA61-入力!Q61),IF(入力!AA61="",入力!Z61-入力!Q61,IF(入力!Z61&gt;入力!AA61,入力!Z61-入力!Q61,入力!AA61-入力!Q61))),入力!AB61)</f>
        <v/>
      </c>
      <c r="S53" s="399" t="str">
        <f>IF(入力!AK61="",IF(入力!AL61="","",入力!AL61),IF(入力!AL61="",入力!AK61,IF(入力!AK61&gt;入力!AL61,入力!AK61,入力!AL61)))</f>
        <v/>
      </c>
      <c r="T53" s="402" t="str">
        <f>IF(入力!AT61="","",入力!AT61)</f>
        <v/>
      </c>
      <c r="U53" s="404" t="str">
        <f>IF(入力!AS61="","",入力!AS61)</f>
        <v/>
      </c>
    </row>
    <row r="54" spans="1:21">
      <c r="A54" s="84">
        <f>IF(入力!A62="","",入力!A62)</f>
        <v>49</v>
      </c>
      <c r="B54" s="512" t="str">
        <f>IF(入力!B62="","",入力!B62)</f>
        <v/>
      </c>
      <c r="C54" s="91" t="str">
        <f>IF(入力!D62="","",入力!D62)</f>
        <v/>
      </c>
      <c r="D54" s="512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512" t="str">
        <f>IF(入力!G62="","",入力!G62)</f>
        <v/>
      </c>
      <c r="F54" s="512" t="str">
        <f>IF(入力!H62="","",入力!H62)</f>
        <v/>
      </c>
      <c r="G54" s="512" t="str">
        <f>IF(入力!I62="","",入力!I62)</f>
        <v/>
      </c>
      <c r="H54" s="512" t="str">
        <f>IF(入力!J62="","",入力!J62)</f>
        <v/>
      </c>
      <c r="I54" s="325" t="str">
        <f>IF(入力!K62="","",入力!K62)</f>
        <v/>
      </c>
      <c r="J54" s="342" t="str">
        <f>IF(入力!L62="","",入力!L62)</f>
        <v/>
      </c>
      <c r="K54" s="325" t="str">
        <f>IF(入力!P62="",IF(OR(入力!K62="",入力!L62=""),"",(入力!L62/POWER(入力!K62/100,2))),入力!P62)</f>
        <v/>
      </c>
      <c r="L54" s="325" t="str">
        <f>IF(OR(入力!M62="",入力!N62=""),"",((4.57/(1.0868-0.00133*(入力!M62+入力!N62))-4.142)*100))</f>
        <v/>
      </c>
      <c r="M54" s="378" t="str">
        <f>IF(入力!O62="",IF(OR(入力!L62="",入力!M62="",入力!N62=""),"",(入力!L62-(入力!L62*(4.57/(1.0868-0.00133*(入力!M62+入力!N62))-4.142)*100)/100)),入力!O62)</f>
        <v/>
      </c>
      <c r="N54" s="348" t="str">
        <f>IF(入力!S62="",IF(入力!T62="","",入力!T62),IF(入力!T62="",入力!S62,IF(入力!S62&gt;入力!T62,入力!T62,入力!S62)))</f>
        <v/>
      </c>
      <c r="O54" s="399" t="str">
        <f>IF(入力!U62="",IF(入力!V62="","",入力!V62),IF(入力!V62="",入力!U62,IF(入力!U62&gt;入力!V62,入力!V62,入力!U62)))</f>
        <v/>
      </c>
      <c r="P54" s="399" t="str">
        <f>IF(入力!AI62="",IF(入力!AJ62="","",入力!AJ62),IF(入力!AJ62="",入力!AI62,IF(入力!AI62&gt;入力!AJ62,入力!AI62,入力!AJ62)))</f>
        <v/>
      </c>
      <c r="Q54" s="402" t="str">
        <f>IF(入力!Y62="", IF(入力!W62="",IF(入力!X62="","",入力!X62-入力!Q62),IF(入力!X62="",入力!W62-入力!Q62,IF(入力!W62&gt;入力!X62,入力!W62-入力!Q62,入力!X62-入力!Q62))),入力!Y62)</f>
        <v/>
      </c>
      <c r="R54" s="402" t="str">
        <f>IF(入力!AB62="", IF(入力!Z62="",IF(入力!AA62="","",入力!AA62-入力!Q62),IF(入力!AA62="",入力!Z62-入力!Q62,IF(入力!Z62&gt;入力!AA62,入力!Z62-入力!Q62,入力!AA62-入力!Q62))),入力!AB62)</f>
        <v/>
      </c>
      <c r="S54" s="399" t="str">
        <f>IF(入力!AK62="",IF(入力!AL62="","",入力!AL62),IF(入力!AL62="",入力!AK62,IF(入力!AK62&gt;入力!AL62,入力!AK62,入力!AL62)))</f>
        <v/>
      </c>
      <c r="T54" s="402" t="str">
        <f>IF(入力!AT62="","",入力!AT62)</f>
        <v/>
      </c>
      <c r="U54" s="404" t="str">
        <f>IF(入力!AS62="","",入力!AS62)</f>
        <v/>
      </c>
    </row>
    <row r="55" spans="1:21">
      <c r="A55" s="84">
        <f>IF(入力!A63="","",入力!A63)</f>
        <v>50</v>
      </c>
      <c r="B55" s="512" t="str">
        <f>IF(入力!B63="","",入力!B63)</f>
        <v/>
      </c>
      <c r="C55" s="91" t="str">
        <f>IF(入力!D63="","",入力!D63)</f>
        <v/>
      </c>
      <c r="D55" s="512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512" t="str">
        <f>IF(入力!G63="","",入力!G63)</f>
        <v/>
      </c>
      <c r="F55" s="512" t="str">
        <f>IF(入力!H63="","",入力!H63)</f>
        <v/>
      </c>
      <c r="G55" s="512" t="str">
        <f>IF(入力!I63="","",入力!I63)</f>
        <v/>
      </c>
      <c r="H55" s="512" t="str">
        <f>IF(入力!J63="","",入力!J63)</f>
        <v/>
      </c>
      <c r="I55" s="325" t="str">
        <f>IF(入力!K63="","",入力!K63)</f>
        <v/>
      </c>
      <c r="J55" s="342" t="str">
        <f>IF(入力!L63="","",入力!L63)</f>
        <v/>
      </c>
      <c r="K55" s="325" t="str">
        <f>IF(入力!P63="",IF(OR(入力!K63="",入力!L63=""),"",(入力!L63/POWER(入力!K63/100,2))),入力!P63)</f>
        <v/>
      </c>
      <c r="L55" s="325" t="str">
        <f>IF(OR(入力!M63="",入力!N63=""),"",((4.57/(1.0868-0.00133*(入力!M63+入力!N63))-4.142)*100))</f>
        <v/>
      </c>
      <c r="M55" s="378" t="str">
        <f>IF(入力!O63="",IF(OR(入力!L63="",入力!M63="",入力!N63=""),"",(入力!L63-(入力!L63*(4.57/(1.0868-0.00133*(入力!M63+入力!N63))-4.142)*100)/100)),入力!O63)</f>
        <v/>
      </c>
      <c r="N55" s="348" t="str">
        <f>IF(入力!S63="",IF(入力!T63="","",入力!T63),IF(入力!T63="",入力!S63,IF(入力!S63&gt;入力!T63,入力!T63,入力!S63)))</f>
        <v/>
      </c>
      <c r="O55" s="399" t="str">
        <f>IF(入力!U63="",IF(入力!V63="","",入力!V63),IF(入力!V63="",入力!U63,IF(入力!U63&gt;入力!V63,入力!V63,入力!U63)))</f>
        <v/>
      </c>
      <c r="P55" s="399" t="str">
        <f>IF(入力!AI63="",IF(入力!AJ63="","",入力!AJ63),IF(入力!AJ63="",入力!AI63,IF(入力!AI63&gt;入力!AJ63,入力!AI63,入力!AJ63)))</f>
        <v/>
      </c>
      <c r="Q55" s="402" t="str">
        <f>IF(入力!Y63="", IF(入力!W63="",IF(入力!X63="","",入力!X63-入力!Q63),IF(入力!X63="",入力!W63-入力!Q63,IF(入力!W63&gt;入力!X63,入力!W63-入力!Q63,入力!X63-入力!Q63))),入力!Y63)</f>
        <v/>
      </c>
      <c r="R55" s="402" t="str">
        <f>IF(入力!AB63="", IF(入力!Z63="",IF(入力!AA63="","",入力!AA63-入力!Q63),IF(入力!AA63="",入力!Z63-入力!Q63,IF(入力!Z63&gt;入力!AA63,入力!Z63-入力!Q63,入力!AA63-入力!Q63))),入力!AB63)</f>
        <v/>
      </c>
      <c r="S55" s="399" t="str">
        <f>IF(入力!AK63="",IF(入力!AL63="","",入力!AL63),IF(入力!AL63="",入力!AK63,IF(入力!AK63&gt;入力!AL63,入力!AK63,入力!AL63)))</f>
        <v/>
      </c>
      <c r="T55" s="402" t="str">
        <f>IF(入力!AT63="","",入力!AT63)</f>
        <v/>
      </c>
      <c r="U55" s="404" t="str">
        <f>IF(入力!AS63="","",入力!AS63)</f>
        <v/>
      </c>
    </row>
    <row r="56" spans="1:21">
      <c r="A56" s="84">
        <f>IF(入力!A64="","",入力!A64)</f>
        <v>51</v>
      </c>
      <c r="B56" s="512" t="str">
        <f>IF(入力!B64="","",入力!B64)</f>
        <v/>
      </c>
      <c r="C56" s="91" t="str">
        <f>IF(入力!D64="","",入力!D64)</f>
        <v/>
      </c>
      <c r="D56" s="512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512" t="str">
        <f>IF(入力!G64="","",入力!G64)</f>
        <v/>
      </c>
      <c r="F56" s="512" t="str">
        <f>IF(入力!H64="","",入力!H64)</f>
        <v/>
      </c>
      <c r="G56" s="512" t="str">
        <f>IF(入力!I64="","",入力!I64)</f>
        <v/>
      </c>
      <c r="H56" s="512" t="str">
        <f>IF(入力!J64="","",入力!J64)</f>
        <v/>
      </c>
      <c r="I56" s="325" t="str">
        <f>IF(入力!K64="","",入力!K64)</f>
        <v/>
      </c>
      <c r="J56" s="342" t="str">
        <f>IF(入力!L64="","",入力!L64)</f>
        <v/>
      </c>
      <c r="K56" s="325" t="str">
        <f>IF(入力!P64="",IF(OR(入力!K64="",入力!L64=""),"",(入力!L64/POWER(入力!K64/100,2))),入力!P64)</f>
        <v/>
      </c>
      <c r="L56" s="325" t="str">
        <f>IF(OR(入力!M64="",入力!N64=""),"",((4.57/(1.0868-0.00133*(入力!M64+入力!N64))-4.142)*100))</f>
        <v/>
      </c>
      <c r="M56" s="378" t="str">
        <f>IF(入力!O64="",IF(OR(入力!L64="",入力!M64="",入力!N64=""),"",(入力!L64-(入力!L64*(4.57/(1.0868-0.00133*(入力!M64+入力!N64))-4.142)*100)/100)),入力!O64)</f>
        <v/>
      </c>
      <c r="N56" s="348" t="str">
        <f>IF(入力!S64="",IF(入力!T64="","",入力!T64),IF(入力!T64="",入力!S64,IF(入力!S64&gt;入力!T64,入力!T64,入力!S64)))</f>
        <v/>
      </c>
      <c r="O56" s="399" t="str">
        <f>IF(入力!U64="",IF(入力!V64="","",入力!V64),IF(入力!V64="",入力!U64,IF(入力!U64&gt;入力!V64,入力!V64,入力!U64)))</f>
        <v/>
      </c>
      <c r="P56" s="399" t="str">
        <f>IF(入力!AI64="",IF(入力!AJ64="","",入力!AJ64),IF(入力!AJ64="",入力!AI64,IF(入力!AI64&gt;入力!AJ64,入力!AI64,入力!AJ64)))</f>
        <v/>
      </c>
      <c r="Q56" s="402" t="str">
        <f>IF(入力!Y64="", IF(入力!W64="",IF(入力!X64="","",入力!X64-入力!Q64),IF(入力!X64="",入力!W64-入力!Q64,IF(入力!W64&gt;入力!X64,入力!W64-入力!Q64,入力!X64-入力!Q64))),入力!Y64)</f>
        <v/>
      </c>
      <c r="R56" s="402" t="str">
        <f>IF(入力!AB64="", IF(入力!Z64="",IF(入力!AA64="","",入力!AA64-入力!Q64),IF(入力!AA64="",入力!Z64-入力!Q64,IF(入力!Z64&gt;入力!AA64,入力!Z64-入力!Q64,入力!AA64-入力!Q64))),入力!AB64)</f>
        <v/>
      </c>
      <c r="S56" s="399" t="str">
        <f>IF(入力!AK64="",IF(入力!AL64="","",入力!AL64),IF(入力!AL64="",入力!AK64,IF(入力!AK64&gt;入力!AL64,入力!AK64,入力!AL64)))</f>
        <v/>
      </c>
      <c r="T56" s="402" t="str">
        <f>IF(入力!AT64="","",入力!AT64)</f>
        <v/>
      </c>
      <c r="U56" s="404" t="str">
        <f>IF(入力!AS64="","",入力!AS64)</f>
        <v/>
      </c>
    </row>
    <row r="57" spans="1:21">
      <c r="A57" s="84">
        <f>IF(入力!A65="","",入力!A65)</f>
        <v>52</v>
      </c>
      <c r="B57" s="512" t="str">
        <f>IF(入力!B65="","",入力!B65)</f>
        <v/>
      </c>
      <c r="C57" s="91" t="str">
        <f>IF(入力!D65="","",入力!D65)</f>
        <v/>
      </c>
      <c r="D57" s="512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512" t="str">
        <f>IF(入力!G65="","",入力!G65)</f>
        <v/>
      </c>
      <c r="F57" s="512" t="str">
        <f>IF(入力!H65="","",入力!H65)</f>
        <v/>
      </c>
      <c r="G57" s="512" t="str">
        <f>IF(入力!I65="","",入力!I65)</f>
        <v/>
      </c>
      <c r="H57" s="512" t="str">
        <f>IF(入力!J65="","",入力!J65)</f>
        <v/>
      </c>
      <c r="I57" s="325" t="str">
        <f>IF(入力!K65="","",入力!K65)</f>
        <v/>
      </c>
      <c r="J57" s="342" t="str">
        <f>IF(入力!L65="","",入力!L65)</f>
        <v/>
      </c>
      <c r="K57" s="325" t="str">
        <f>IF(入力!P65="",IF(OR(入力!K65="",入力!L65=""),"",(入力!L65/POWER(入力!K65/100,2))),入力!P65)</f>
        <v/>
      </c>
      <c r="L57" s="325" t="str">
        <f>IF(OR(入力!M65="",入力!N65=""),"",((4.57/(1.0868-0.00133*(入力!M65+入力!N65))-4.142)*100))</f>
        <v/>
      </c>
      <c r="M57" s="378" t="str">
        <f>IF(入力!O65="",IF(OR(入力!L65="",入力!M65="",入力!N65=""),"",(入力!L65-(入力!L65*(4.57/(1.0868-0.00133*(入力!M65+入力!N65))-4.142)*100)/100)),入力!O65)</f>
        <v/>
      </c>
      <c r="N57" s="348" t="str">
        <f>IF(入力!S65="",IF(入力!T65="","",入力!T65),IF(入力!T65="",入力!S65,IF(入力!S65&gt;入力!T65,入力!T65,入力!S65)))</f>
        <v/>
      </c>
      <c r="O57" s="399" t="str">
        <f>IF(入力!U65="",IF(入力!V65="","",入力!V65),IF(入力!V65="",入力!U65,IF(入力!U65&gt;入力!V65,入力!V65,入力!U65)))</f>
        <v/>
      </c>
      <c r="P57" s="399" t="str">
        <f>IF(入力!AI65="",IF(入力!AJ65="","",入力!AJ65),IF(入力!AJ65="",入力!AI65,IF(入力!AI65&gt;入力!AJ65,入力!AI65,入力!AJ65)))</f>
        <v/>
      </c>
      <c r="Q57" s="402" t="str">
        <f>IF(入力!Y65="", IF(入力!W65="",IF(入力!X65="","",入力!X65-入力!Q65),IF(入力!X65="",入力!W65-入力!Q65,IF(入力!W65&gt;入力!X65,入力!W65-入力!Q65,入力!X65-入力!Q65))),入力!Y65)</f>
        <v/>
      </c>
      <c r="R57" s="402" t="str">
        <f>IF(入力!AB65="", IF(入力!Z65="",IF(入力!AA65="","",入力!AA65-入力!Q65),IF(入力!AA65="",入力!Z65-入力!Q65,IF(入力!Z65&gt;入力!AA65,入力!Z65-入力!Q65,入力!AA65-入力!Q65))),入力!AB65)</f>
        <v/>
      </c>
      <c r="S57" s="399" t="str">
        <f>IF(入力!AK65="",IF(入力!AL65="","",入力!AL65),IF(入力!AL65="",入力!AK65,IF(入力!AK65&gt;入力!AL65,入力!AK65,入力!AL65)))</f>
        <v/>
      </c>
      <c r="T57" s="402" t="str">
        <f>IF(入力!AT65="","",入力!AT65)</f>
        <v/>
      </c>
      <c r="U57" s="404" t="str">
        <f>IF(入力!AS65="","",入力!AS65)</f>
        <v/>
      </c>
    </row>
    <row r="58" spans="1:21">
      <c r="A58" s="84">
        <f>IF(入力!A66="","",入力!A66)</f>
        <v>53</v>
      </c>
      <c r="B58" s="512" t="str">
        <f>IF(入力!B66="","",入力!B66)</f>
        <v/>
      </c>
      <c r="C58" s="91" t="str">
        <f>IF(入力!D66="","",入力!D66)</f>
        <v/>
      </c>
      <c r="D58" s="512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512" t="str">
        <f>IF(入力!G66="","",入力!G66)</f>
        <v/>
      </c>
      <c r="F58" s="512" t="str">
        <f>IF(入力!H66="","",入力!H66)</f>
        <v/>
      </c>
      <c r="G58" s="512" t="str">
        <f>IF(入力!I66="","",入力!I66)</f>
        <v/>
      </c>
      <c r="H58" s="512" t="str">
        <f>IF(入力!J66="","",入力!J66)</f>
        <v/>
      </c>
      <c r="I58" s="325" t="str">
        <f>IF(入力!K66="","",入力!K66)</f>
        <v/>
      </c>
      <c r="J58" s="342" t="str">
        <f>IF(入力!L66="","",入力!L66)</f>
        <v/>
      </c>
      <c r="K58" s="325" t="str">
        <f>IF(入力!P66="",IF(OR(入力!K66="",入力!L66=""),"",(入力!L66/POWER(入力!K66/100,2))),入力!P66)</f>
        <v/>
      </c>
      <c r="L58" s="325" t="str">
        <f>IF(OR(入力!M66="",入力!N66=""),"",((4.57/(1.0868-0.00133*(入力!M66+入力!N66))-4.142)*100))</f>
        <v/>
      </c>
      <c r="M58" s="378" t="str">
        <f>IF(入力!O66="",IF(OR(入力!L66="",入力!M66="",入力!N66=""),"",(入力!L66-(入力!L66*(4.57/(1.0868-0.00133*(入力!M66+入力!N66))-4.142)*100)/100)),入力!O66)</f>
        <v/>
      </c>
      <c r="N58" s="348" t="str">
        <f>IF(入力!S66="",IF(入力!T66="","",入力!T66),IF(入力!T66="",入力!S66,IF(入力!S66&gt;入力!T66,入力!T66,入力!S66)))</f>
        <v/>
      </c>
      <c r="O58" s="399" t="str">
        <f>IF(入力!U66="",IF(入力!V66="","",入力!V66),IF(入力!V66="",入力!U66,IF(入力!U66&gt;入力!V66,入力!V66,入力!U66)))</f>
        <v/>
      </c>
      <c r="P58" s="399" t="str">
        <f>IF(入力!AI66="",IF(入力!AJ66="","",入力!AJ66),IF(入力!AJ66="",入力!AI66,IF(入力!AI66&gt;入力!AJ66,入力!AI66,入力!AJ66)))</f>
        <v/>
      </c>
      <c r="Q58" s="402" t="str">
        <f>IF(入力!Y66="", IF(入力!W66="",IF(入力!X66="","",入力!X66-入力!Q66),IF(入力!X66="",入力!W66-入力!Q66,IF(入力!W66&gt;入力!X66,入力!W66-入力!Q66,入力!X66-入力!Q66))),入力!Y66)</f>
        <v/>
      </c>
      <c r="R58" s="402" t="str">
        <f>IF(入力!AB66="", IF(入力!Z66="",IF(入力!AA66="","",入力!AA66-入力!Q66),IF(入力!AA66="",入力!Z66-入力!Q66,IF(入力!Z66&gt;入力!AA66,入力!Z66-入力!Q66,入力!AA66-入力!Q66))),入力!AB66)</f>
        <v/>
      </c>
      <c r="S58" s="399" t="str">
        <f>IF(入力!AK66="",IF(入力!AL66="","",入力!AL66),IF(入力!AL66="",入力!AK66,IF(入力!AK66&gt;入力!AL66,入力!AK66,入力!AL66)))</f>
        <v/>
      </c>
      <c r="T58" s="402" t="str">
        <f>IF(入力!AT66="","",入力!AT66)</f>
        <v/>
      </c>
      <c r="U58" s="404" t="str">
        <f>IF(入力!AS66="","",入力!AS66)</f>
        <v/>
      </c>
    </row>
    <row r="59" spans="1:21">
      <c r="A59" s="84">
        <f>IF(入力!A67="","",入力!A67)</f>
        <v>54</v>
      </c>
      <c r="B59" s="512" t="str">
        <f>IF(入力!B67="","",入力!B67)</f>
        <v/>
      </c>
      <c r="C59" s="91" t="str">
        <f>IF(入力!D67="","",入力!D67)</f>
        <v/>
      </c>
      <c r="D59" s="512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512" t="str">
        <f>IF(入力!G67="","",入力!G67)</f>
        <v/>
      </c>
      <c r="F59" s="512" t="str">
        <f>IF(入力!H67="","",入力!H67)</f>
        <v/>
      </c>
      <c r="G59" s="512" t="str">
        <f>IF(入力!I67="","",入力!I67)</f>
        <v/>
      </c>
      <c r="H59" s="512" t="str">
        <f>IF(入力!J67="","",入力!J67)</f>
        <v/>
      </c>
      <c r="I59" s="325" t="str">
        <f>IF(入力!K67="","",入力!K67)</f>
        <v/>
      </c>
      <c r="J59" s="342" t="str">
        <f>IF(入力!L67="","",入力!L67)</f>
        <v/>
      </c>
      <c r="K59" s="325" t="str">
        <f>IF(入力!P67="",IF(OR(入力!K67="",入力!L67=""),"",(入力!L67/POWER(入力!K67/100,2))),入力!P67)</f>
        <v/>
      </c>
      <c r="L59" s="325" t="str">
        <f>IF(OR(入力!M67="",入力!N67=""),"",((4.57/(1.0868-0.00133*(入力!M67+入力!N67))-4.142)*100))</f>
        <v/>
      </c>
      <c r="M59" s="378" t="str">
        <f>IF(入力!O67="",IF(OR(入力!L67="",入力!M67="",入力!N67=""),"",(入力!L67-(入力!L67*(4.57/(1.0868-0.00133*(入力!M67+入力!N67))-4.142)*100)/100)),入力!O67)</f>
        <v/>
      </c>
      <c r="N59" s="348" t="str">
        <f>IF(入力!S67="",IF(入力!T67="","",入力!T67),IF(入力!T67="",入力!S67,IF(入力!S67&gt;入力!T67,入力!T67,入力!S67)))</f>
        <v/>
      </c>
      <c r="O59" s="399" t="str">
        <f>IF(入力!U67="",IF(入力!V67="","",入力!V67),IF(入力!V67="",入力!U67,IF(入力!U67&gt;入力!V67,入力!V67,入力!U67)))</f>
        <v/>
      </c>
      <c r="P59" s="399" t="str">
        <f>IF(入力!AI67="",IF(入力!AJ67="","",入力!AJ67),IF(入力!AJ67="",入力!AI67,IF(入力!AI67&gt;入力!AJ67,入力!AI67,入力!AJ67)))</f>
        <v/>
      </c>
      <c r="Q59" s="402" t="str">
        <f>IF(入力!Y67="", IF(入力!W67="",IF(入力!X67="","",入力!X67-入力!Q67),IF(入力!X67="",入力!W67-入力!Q67,IF(入力!W67&gt;入力!X67,入力!W67-入力!Q67,入力!X67-入力!Q67))),入力!Y67)</f>
        <v/>
      </c>
      <c r="R59" s="402" t="str">
        <f>IF(入力!AB67="", IF(入力!Z67="",IF(入力!AA67="","",入力!AA67-入力!Q67),IF(入力!AA67="",入力!Z67-入力!Q67,IF(入力!Z67&gt;入力!AA67,入力!Z67-入力!Q67,入力!AA67-入力!Q67))),入力!AB67)</f>
        <v/>
      </c>
      <c r="S59" s="399" t="str">
        <f>IF(入力!AK67="",IF(入力!AL67="","",入力!AL67),IF(入力!AL67="",入力!AK67,IF(入力!AK67&gt;入力!AL67,入力!AK67,入力!AL67)))</f>
        <v/>
      </c>
      <c r="T59" s="402" t="str">
        <f>IF(入力!AT67="","",入力!AT67)</f>
        <v/>
      </c>
      <c r="U59" s="404" t="str">
        <f>IF(入力!AS67="","",入力!AS67)</f>
        <v/>
      </c>
    </row>
    <row r="60" spans="1:21">
      <c r="A60" s="84">
        <f>IF(入力!A68="","",入力!A68)</f>
        <v>55</v>
      </c>
      <c r="B60" s="512" t="str">
        <f>IF(入力!B68="","",入力!B68)</f>
        <v/>
      </c>
      <c r="C60" s="91" t="str">
        <f>IF(入力!D68="","",入力!D68)</f>
        <v/>
      </c>
      <c r="D60" s="512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512" t="str">
        <f>IF(入力!G68="","",入力!G68)</f>
        <v/>
      </c>
      <c r="F60" s="512" t="str">
        <f>IF(入力!H68="","",入力!H68)</f>
        <v/>
      </c>
      <c r="G60" s="512" t="str">
        <f>IF(入力!I68="","",入力!I68)</f>
        <v/>
      </c>
      <c r="H60" s="512" t="str">
        <f>IF(入力!J68="","",入力!J68)</f>
        <v/>
      </c>
      <c r="I60" s="325" t="str">
        <f>IF(入力!K68="","",入力!K68)</f>
        <v/>
      </c>
      <c r="J60" s="342" t="str">
        <f>IF(入力!L68="","",入力!L68)</f>
        <v/>
      </c>
      <c r="K60" s="325" t="str">
        <f>IF(入力!P68="",IF(OR(入力!K68="",入力!L68=""),"",(入力!L68/POWER(入力!K68/100,2))),入力!P68)</f>
        <v/>
      </c>
      <c r="L60" s="325" t="str">
        <f>IF(OR(入力!M68="",入力!N68=""),"",((4.57/(1.0868-0.00133*(入力!M68+入力!N68))-4.142)*100))</f>
        <v/>
      </c>
      <c r="M60" s="378" t="str">
        <f>IF(入力!O68="",IF(OR(入力!L68="",入力!M68="",入力!N68=""),"",(入力!L68-(入力!L68*(4.57/(1.0868-0.00133*(入力!M68+入力!N68))-4.142)*100)/100)),入力!O68)</f>
        <v/>
      </c>
      <c r="N60" s="348" t="str">
        <f>IF(入力!S68="",IF(入力!T68="","",入力!T68),IF(入力!T68="",入力!S68,IF(入力!S68&gt;入力!T68,入力!T68,入力!S68)))</f>
        <v/>
      </c>
      <c r="O60" s="399" t="str">
        <f>IF(入力!U68="",IF(入力!V68="","",入力!V68),IF(入力!V68="",入力!U68,IF(入力!U68&gt;入力!V68,入力!V68,入力!U68)))</f>
        <v/>
      </c>
      <c r="P60" s="399" t="str">
        <f>IF(入力!AI68="",IF(入力!AJ68="","",入力!AJ68),IF(入力!AJ68="",入力!AI68,IF(入力!AI68&gt;入力!AJ68,入力!AI68,入力!AJ68)))</f>
        <v/>
      </c>
      <c r="Q60" s="402" t="str">
        <f>IF(入力!Y68="", IF(入力!W68="",IF(入力!X68="","",入力!X68-入力!Q68),IF(入力!X68="",入力!W68-入力!Q68,IF(入力!W68&gt;入力!X68,入力!W68-入力!Q68,入力!X68-入力!Q68))),入力!Y68)</f>
        <v/>
      </c>
      <c r="R60" s="402" t="str">
        <f>IF(入力!AB68="", IF(入力!Z68="",IF(入力!AA68="","",入力!AA68-入力!Q68),IF(入力!AA68="",入力!Z68-入力!Q68,IF(入力!Z68&gt;入力!AA68,入力!Z68-入力!Q68,入力!AA68-入力!Q68))),入力!AB68)</f>
        <v/>
      </c>
      <c r="S60" s="399" t="str">
        <f>IF(入力!AK68="",IF(入力!AL68="","",入力!AL68),IF(入力!AL68="",入力!AK68,IF(入力!AK68&gt;入力!AL68,入力!AK68,入力!AL68)))</f>
        <v/>
      </c>
      <c r="T60" s="402" t="str">
        <f>IF(入力!AT68="","",入力!AT68)</f>
        <v/>
      </c>
      <c r="U60" s="404" t="str">
        <f>IF(入力!AS68="","",入力!AS68)</f>
        <v/>
      </c>
    </row>
    <row r="61" spans="1:21">
      <c r="A61" s="84">
        <f>IF(入力!A69="","",入力!A69)</f>
        <v>56</v>
      </c>
      <c r="B61" s="512" t="str">
        <f>IF(入力!B69="","",入力!B69)</f>
        <v/>
      </c>
      <c r="C61" s="91" t="str">
        <f>IF(入力!D69="","",入力!D69)</f>
        <v/>
      </c>
      <c r="D61" s="512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512" t="str">
        <f>IF(入力!G69="","",入力!G69)</f>
        <v/>
      </c>
      <c r="F61" s="512" t="str">
        <f>IF(入力!H69="","",入力!H69)</f>
        <v/>
      </c>
      <c r="G61" s="512" t="str">
        <f>IF(入力!I69="","",入力!I69)</f>
        <v/>
      </c>
      <c r="H61" s="512" t="str">
        <f>IF(入力!J69="","",入力!J69)</f>
        <v/>
      </c>
      <c r="I61" s="325" t="str">
        <f>IF(入力!K69="","",入力!K69)</f>
        <v/>
      </c>
      <c r="J61" s="342" t="str">
        <f>IF(入力!L69="","",入力!L69)</f>
        <v/>
      </c>
      <c r="K61" s="325" t="str">
        <f>IF(入力!P69="",IF(OR(入力!K69="",入力!L69=""),"",(入力!L69/POWER(入力!K69/100,2))),入力!P69)</f>
        <v/>
      </c>
      <c r="L61" s="325" t="str">
        <f>IF(OR(入力!M69="",入力!N69=""),"",((4.57/(1.0868-0.00133*(入力!M69+入力!N69))-4.142)*100))</f>
        <v/>
      </c>
      <c r="M61" s="378" t="str">
        <f>IF(入力!O69="",IF(OR(入力!L69="",入力!M69="",入力!N69=""),"",(入力!L69-(入力!L69*(4.57/(1.0868-0.00133*(入力!M69+入力!N69))-4.142)*100)/100)),入力!O69)</f>
        <v/>
      </c>
      <c r="N61" s="348" t="str">
        <f>IF(入力!S69="",IF(入力!T69="","",入力!T69),IF(入力!T69="",入力!S69,IF(入力!S69&gt;入力!T69,入力!T69,入力!S69)))</f>
        <v/>
      </c>
      <c r="O61" s="399" t="str">
        <f>IF(入力!U69="",IF(入力!V69="","",入力!V69),IF(入力!V69="",入力!U69,IF(入力!U69&gt;入力!V69,入力!V69,入力!U69)))</f>
        <v/>
      </c>
      <c r="P61" s="399" t="str">
        <f>IF(入力!AI69="",IF(入力!AJ69="","",入力!AJ69),IF(入力!AJ69="",入力!AI69,IF(入力!AI69&gt;入力!AJ69,入力!AI69,入力!AJ69)))</f>
        <v/>
      </c>
      <c r="Q61" s="402" t="str">
        <f>IF(入力!Y69="", IF(入力!W69="",IF(入力!X69="","",入力!X69-入力!Q69),IF(入力!X69="",入力!W69-入力!Q69,IF(入力!W69&gt;入力!X69,入力!W69-入力!Q69,入力!X69-入力!Q69))),入力!Y69)</f>
        <v/>
      </c>
      <c r="R61" s="402" t="str">
        <f>IF(入力!AB69="", IF(入力!Z69="",IF(入力!AA69="","",入力!AA69-入力!Q69),IF(入力!AA69="",入力!Z69-入力!Q69,IF(入力!Z69&gt;入力!AA69,入力!Z69-入力!Q69,入力!AA69-入力!Q69))),入力!AB69)</f>
        <v/>
      </c>
      <c r="S61" s="399" t="str">
        <f>IF(入力!AK69="",IF(入力!AL69="","",入力!AL69),IF(入力!AL69="",入力!AK69,IF(入力!AK69&gt;入力!AL69,入力!AK69,入力!AL69)))</f>
        <v/>
      </c>
      <c r="T61" s="402" t="str">
        <f>IF(入力!AT69="","",入力!AT69)</f>
        <v/>
      </c>
      <c r="U61" s="404" t="str">
        <f>IF(入力!AS69="","",入力!AS69)</f>
        <v/>
      </c>
    </row>
    <row r="62" spans="1:21">
      <c r="A62" s="84">
        <f>IF(入力!A70="","",入力!A70)</f>
        <v>57</v>
      </c>
      <c r="B62" s="512" t="str">
        <f>IF(入力!B70="","",入力!B70)</f>
        <v/>
      </c>
      <c r="C62" s="91" t="str">
        <f>IF(入力!D70="","",入力!D70)</f>
        <v/>
      </c>
      <c r="D62" s="512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512" t="str">
        <f>IF(入力!G70="","",入力!G70)</f>
        <v/>
      </c>
      <c r="F62" s="512" t="str">
        <f>IF(入力!H70="","",入力!H70)</f>
        <v/>
      </c>
      <c r="G62" s="512" t="str">
        <f>IF(入力!I70="","",入力!I70)</f>
        <v/>
      </c>
      <c r="H62" s="512" t="str">
        <f>IF(入力!J70="","",入力!J70)</f>
        <v/>
      </c>
      <c r="I62" s="325" t="str">
        <f>IF(入力!K70="","",入力!K70)</f>
        <v/>
      </c>
      <c r="J62" s="342" t="str">
        <f>IF(入力!L70="","",入力!L70)</f>
        <v/>
      </c>
      <c r="K62" s="325" t="str">
        <f>IF(入力!P70="",IF(OR(入力!K70="",入力!L70=""),"",(入力!L70/POWER(入力!K70/100,2))),入力!P70)</f>
        <v/>
      </c>
      <c r="L62" s="325" t="str">
        <f>IF(OR(入力!M70="",入力!N70=""),"",((4.57/(1.0868-0.00133*(入力!M70+入力!N70))-4.142)*100))</f>
        <v/>
      </c>
      <c r="M62" s="378" t="str">
        <f>IF(入力!O70="",IF(OR(入力!L70="",入力!M70="",入力!N70=""),"",(入力!L70-(入力!L70*(4.57/(1.0868-0.00133*(入力!M70+入力!N70))-4.142)*100)/100)),入力!O70)</f>
        <v/>
      </c>
      <c r="N62" s="348" t="str">
        <f>IF(入力!S70="",IF(入力!T70="","",入力!T70),IF(入力!T70="",入力!S70,IF(入力!S70&gt;入力!T70,入力!T70,入力!S70)))</f>
        <v/>
      </c>
      <c r="O62" s="399" t="str">
        <f>IF(入力!U70="",IF(入力!V70="","",入力!V70),IF(入力!V70="",入力!U70,IF(入力!U70&gt;入力!V70,入力!V70,入力!U70)))</f>
        <v/>
      </c>
      <c r="P62" s="399" t="str">
        <f>IF(入力!AI70="",IF(入力!AJ70="","",入力!AJ70),IF(入力!AJ70="",入力!AI70,IF(入力!AI70&gt;入力!AJ70,入力!AI70,入力!AJ70)))</f>
        <v/>
      </c>
      <c r="Q62" s="402" t="str">
        <f>IF(入力!Y70="", IF(入力!W70="",IF(入力!X70="","",入力!X70-入力!Q70),IF(入力!X70="",入力!W70-入力!Q70,IF(入力!W70&gt;入力!X70,入力!W70-入力!Q70,入力!X70-入力!Q70))),入力!Y70)</f>
        <v/>
      </c>
      <c r="R62" s="402" t="str">
        <f>IF(入力!AB70="", IF(入力!Z70="",IF(入力!AA70="","",入力!AA70-入力!Q70),IF(入力!AA70="",入力!Z70-入力!Q70,IF(入力!Z70&gt;入力!AA70,入力!Z70-入力!Q70,入力!AA70-入力!Q70))),入力!AB70)</f>
        <v/>
      </c>
      <c r="S62" s="399" t="str">
        <f>IF(入力!AK70="",IF(入力!AL70="","",入力!AL70),IF(入力!AL70="",入力!AK70,IF(入力!AK70&gt;入力!AL70,入力!AK70,入力!AL70)))</f>
        <v/>
      </c>
      <c r="T62" s="402" t="str">
        <f>IF(入力!AT70="","",入力!AT70)</f>
        <v/>
      </c>
      <c r="U62" s="404" t="str">
        <f>IF(入力!AS70="","",入力!AS70)</f>
        <v/>
      </c>
    </row>
    <row r="63" spans="1:21">
      <c r="A63" s="84">
        <f>IF(入力!A71="","",入力!A71)</f>
        <v>58</v>
      </c>
      <c r="B63" s="512" t="str">
        <f>IF(入力!B71="","",入力!B71)</f>
        <v/>
      </c>
      <c r="C63" s="91" t="str">
        <f>IF(入力!D71="","",入力!D71)</f>
        <v/>
      </c>
      <c r="D63" s="512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512" t="str">
        <f>IF(入力!G71="","",入力!G71)</f>
        <v/>
      </c>
      <c r="F63" s="512" t="str">
        <f>IF(入力!H71="","",入力!H71)</f>
        <v/>
      </c>
      <c r="G63" s="512" t="str">
        <f>IF(入力!I71="","",入力!I71)</f>
        <v/>
      </c>
      <c r="H63" s="512" t="str">
        <f>IF(入力!J71="","",入力!J71)</f>
        <v/>
      </c>
      <c r="I63" s="325" t="str">
        <f>IF(入力!K71="","",入力!K71)</f>
        <v/>
      </c>
      <c r="J63" s="342" t="str">
        <f>IF(入力!L71="","",入力!L71)</f>
        <v/>
      </c>
      <c r="K63" s="325" t="str">
        <f>IF(入力!P71="",IF(OR(入力!K71="",入力!L71=""),"",(入力!L71/POWER(入力!K71/100,2))),入力!P71)</f>
        <v/>
      </c>
      <c r="L63" s="325" t="str">
        <f>IF(OR(入力!M71="",入力!N71=""),"",((4.57/(1.0868-0.00133*(入力!M71+入力!N71))-4.142)*100))</f>
        <v/>
      </c>
      <c r="M63" s="378" t="str">
        <f>IF(入力!O71="",IF(OR(入力!L71="",入力!M71="",入力!N71=""),"",(入力!L71-(入力!L71*(4.57/(1.0868-0.00133*(入力!M71+入力!N71))-4.142)*100)/100)),入力!O71)</f>
        <v/>
      </c>
      <c r="N63" s="348" t="str">
        <f>IF(入力!S71="",IF(入力!T71="","",入力!T71),IF(入力!T71="",入力!S71,IF(入力!S71&gt;入力!T71,入力!T71,入力!S71)))</f>
        <v/>
      </c>
      <c r="O63" s="399" t="str">
        <f>IF(入力!U71="",IF(入力!V71="","",入力!V71),IF(入力!V71="",入力!U71,IF(入力!U71&gt;入力!V71,入力!V71,入力!U71)))</f>
        <v/>
      </c>
      <c r="P63" s="399" t="str">
        <f>IF(入力!AI71="",IF(入力!AJ71="","",入力!AJ71),IF(入力!AJ71="",入力!AI71,IF(入力!AI71&gt;入力!AJ71,入力!AI71,入力!AJ71)))</f>
        <v/>
      </c>
      <c r="Q63" s="402" t="str">
        <f>IF(入力!Y71="", IF(入力!W71="",IF(入力!X71="","",入力!X71-入力!Q71),IF(入力!X71="",入力!W71-入力!Q71,IF(入力!W71&gt;入力!X71,入力!W71-入力!Q71,入力!X71-入力!Q71))),入力!Y71)</f>
        <v/>
      </c>
      <c r="R63" s="402" t="str">
        <f>IF(入力!AB71="", IF(入力!Z71="",IF(入力!AA71="","",入力!AA71-入力!Q71),IF(入力!AA71="",入力!Z71-入力!Q71,IF(入力!Z71&gt;入力!AA71,入力!Z71-入力!Q71,入力!AA71-入力!Q71))),入力!AB71)</f>
        <v/>
      </c>
      <c r="S63" s="399" t="str">
        <f>IF(入力!AK71="",IF(入力!AL71="","",入力!AL71),IF(入力!AL71="",入力!AK71,IF(入力!AK71&gt;入力!AL71,入力!AK71,入力!AL71)))</f>
        <v/>
      </c>
      <c r="T63" s="402" t="str">
        <f>IF(入力!AT71="","",入力!AT71)</f>
        <v/>
      </c>
      <c r="U63" s="404" t="str">
        <f>IF(入力!AS71="","",入力!AS71)</f>
        <v/>
      </c>
    </row>
    <row r="64" spans="1:21">
      <c r="A64" s="84">
        <f>IF(入力!A72="","",入力!A72)</f>
        <v>59</v>
      </c>
      <c r="B64" s="512" t="str">
        <f>IF(入力!B72="","",入力!B72)</f>
        <v/>
      </c>
      <c r="C64" s="91" t="str">
        <f>IF(入力!D72="","",入力!D72)</f>
        <v/>
      </c>
      <c r="D64" s="512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512" t="str">
        <f>IF(入力!G72="","",入力!G72)</f>
        <v/>
      </c>
      <c r="F64" s="512" t="str">
        <f>IF(入力!H72="","",入力!H72)</f>
        <v/>
      </c>
      <c r="G64" s="512" t="str">
        <f>IF(入力!I72="","",入力!I72)</f>
        <v/>
      </c>
      <c r="H64" s="512" t="str">
        <f>IF(入力!J72="","",入力!J72)</f>
        <v/>
      </c>
      <c r="I64" s="325" t="str">
        <f>IF(入力!K72="","",入力!K72)</f>
        <v/>
      </c>
      <c r="J64" s="342" t="str">
        <f>IF(入力!L72="","",入力!L72)</f>
        <v/>
      </c>
      <c r="K64" s="325" t="str">
        <f>IF(入力!P72="",IF(OR(入力!K72="",入力!L72=""),"",(入力!L72/POWER(入力!K72/100,2))),入力!P72)</f>
        <v/>
      </c>
      <c r="L64" s="325" t="str">
        <f>IF(OR(入力!M72="",入力!N72=""),"",((4.57/(1.0868-0.00133*(入力!M72+入力!N72))-4.142)*100))</f>
        <v/>
      </c>
      <c r="M64" s="378" t="str">
        <f>IF(入力!O72="",IF(OR(入力!L72="",入力!M72="",入力!N72=""),"",(入力!L72-(入力!L72*(4.57/(1.0868-0.00133*(入力!M72+入力!N72))-4.142)*100)/100)),入力!O72)</f>
        <v/>
      </c>
      <c r="N64" s="348" t="str">
        <f>IF(入力!S72="",IF(入力!T72="","",入力!T72),IF(入力!T72="",入力!S72,IF(入力!S72&gt;入力!T72,入力!T72,入力!S72)))</f>
        <v/>
      </c>
      <c r="O64" s="399" t="str">
        <f>IF(入力!U72="",IF(入力!V72="","",入力!V72),IF(入力!V72="",入力!U72,IF(入力!U72&gt;入力!V72,入力!V72,入力!U72)))</f>
        <v/>
      </c>
      <c r="P64" s="399" t="str">
        <f>IF(入力!AI72="",IF(入力!AJ72="","",入力!AJ72),IF(入力!AJ72="",入力!AI72,IF(入力!AI72&gt;入力!AJ72,入力!AI72,入力!AJ72)))</f>
        <v/>
      </c>
      <c r="Q64" s="402" t="str">
        <f>IF(入力!Y72="", IF(入力!W72="",IF(入力!X72="","",入力!X72-入力!Q72),IF(入力!X72="",入力!W72-入力!Q72,IF(入力!W72&gt;入力!X72,入力!W72-入力!Q72,入力!X72-入力!Q72))),入力!Y72)</f>
        <v/>
      </c>
      <c r="R64" s="402" t="str">
        <f>IF(入力!AB72="", IF(入力!Z72="",IF(入力!AA72="","",入力!AA72-入力!Q72),IF(入力!AA72="",入力!Z72-入力!Q72,IF(入力!Z72&gt;入力!AA72,入力!Z72-入力!Q72,入力!AA72-入力!Q72))),入力!AB72)</f>
        <v/>
      </c>
      <c r="S64" s="399" t="str">
        <f>IF(入力!AK72="",IF(入力!AL72="","",入力!AL72),IF(入力!AL72="",入力!AK72,IF(入力!AK72&gt;入力!AL72,入力!AK72,入力!AL72)))</f>
        <v/>
      </c>
      <c r="T64" s="402" t="str">
        <f>IF(入力!AT72="","",入力!AT72)</f>
        <v/>
      </c>
      <c r="U64" s="404" t="str">
        <f>IF(入力!AS72="","",入力!AS72)</f>
        <v/>
      </c>
    </row>
    <row r="65" spans="1:21" ht="14.25" thickBot="1">
      <c r="A65" s="145">
        <f>IF(入力!A73="","",入力!A73)</f>
        <v>60</v>
      </c>
      <c r="B65" s="87" t="str">
        <f>IF(入力!B73="","",入力!B73)</f>
        <v/>
      </c>
      <c r="C65" s="113" t="str">
        <f>IF(入力!D73="","",入力!D73)</f>
        <v/>
      </c>
      <c r="D65" s="87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87" t="str">
        <f>IF(入力!G73="","",入力!G73)</f>
        <v/>
      </c>
      <c r="F65" s="87" t="str">
        <f>IF(入力!H73="","",入力!H73)</f>
        <v/>
      </c>
      <c r="G65" s="87" t="str">
        <f>IF(入力!I73="","",入力!I73)</f>
        <v/>
      </c>
      <c r="H65" s="87" t="str">
        <f>IF(入力!J73="","",入力!J73)</f>
        <v/>
      </c>
      <c r="I65" s="388" t="str">
        <f>IF(入力!K73="","",入力!K73)</f>
        <v/>
      </c>
      <c r="J65" s="376" t="str">
        <f>IF(入力!L73="","",入力!L73)</f>
        <v/>
      </c>
      <c r="K65" s="388" t="str">
        <f>IF(入力!P73="",IF(OR(入力!K73="",入力!L73=""),"",(入力!L73/POWER(入力!K73/100,2))),入力!P73)</f>
        <v/>
      </c>
      <c r="L65" s="388" t="str">
        <f>IF(OR(入力!M73="",入力!N73=""),"",((4.57/(1.0868-0.00133*(入力!M73+入力!N73))-4.142)*100))</f>
        <v/>
      </c>
      <c r="M65" s="511" t="str">
        <f>IF(入力!O73="",IF(OR(入力!L73="",入力!M73="",入力!N73=""),"",(入力!L73-(入力!L73*(4.57/(1.0868-0.00133*(入力!M73+入力!N73))-4.142)*100)/100)),入力!O73)</f>
        <v/>
      </c>
      <c r="N65" s="357" t="str">
        <f>IF(入力!S73="",IF(入力!T73="","",入力!T73),IF(入力!T73="",入力!S73,IF(入力!S73&gt;入力!T73,入力!T73,入力!S73)))</f>
        <v/>
      </c>
      <c r="O65" s="400" t="str">
        <f>IF(入力!U73="",IF(入力!V73="","",入力!V73),IF(入力!V73="",入力!U73,IF(入力!U73&gt;入力!V73,入力!V73,入力!U73)))</f>
        <v/>
      </c>
      <c r="P65" s="401" t="str">
        <f>IF(入力!AI73="",IF(入力!AJ73="","",入力!AJ73),IF(入力!AJ73="",入力!AI73,IF(入力!AI73&gt;入力!AJ73,入力!AI73,入力!AJ73)))</f>
        <v/>
      </c>
      <c r="Q65" s="403" t="str">
        <f>IF(入力!Y73="", IF(入力!W73="",IF(入力!X73="","",入力!X73-入力!Q73),IF(入力!X73="",入力!W73-入力!Q73,IF(入力!W73&gt;入力!X73,入力!W73-入力!Q73,入力!X73-入力!Q73))),入力!Y73)</f>
        <v/>
      </c>
      <c r="R65" s="403" t="str">
        <f>IF(入力!AB73="", IF(入力!Z73="",IF(入力!AA73="","",入力!AA73-入力!Q73),IF(入力!AA73="",入力!Z73-入力!Q73,IF(入力!Z73&gt;入力!AA73,入力!Z73-入力!Q73,入力!AA73-入力!Q73))),入力!AB73)</f>
        <v/>
      </c>
      <c r="S65" s="400" t="str">
        <f>IF(入力!AK73="",IF(入力!AL73="","",入力!AL73),IF(入力!AL73="",入力!AK73,IF(入力!AK73&gt;入力!AL73,入力!AK73,入力!AL73)))</f>
        <v/>
      </c>
      <c r="T65" s="403" t="str">
        <f>IF(入力!AT73="","",入力!AT73)</f>
        <v/>
      </c>
      <c r="U65" s="405" t="str">
        <f>IF(入力!AS73="","",入力!AS73)</f>
        <v/>
      </c>
    </row>
    <row r="66" spans="1:21">
      <c r="D66" s="167" t="s">
        <v>304</v>
      </c>
      <c r="L66" s="62"/>
      <c r="M66" s="62"/>
    </row>
    <row r="67" spans="1:21">
      <c r="B67" s="111"/>
      <c r="C67" s="93"/>
    </row>
    <row r="68" spans="1:21">
      <c r="B68" s="111"/>
      <c r="C68" s="112"/>
    </row>
    <row r="73" spans="1:21">
      <c r="F73" s="62"/>
      <c r="G73" s="62"/>
    </row>
  </sheetData>
  <sheetProtection password="AC76" sheet="1" objects="1" scenarios="1"/>
  <mergeCells count="15">
    <mergeCell ref="L3:L5"/>
    <mergeCell ref="K3:K5"/>
    <mergeCell ref="I3:I5"/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</mergeCells>
  <phoneticPr fontId="26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AY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30" t="s">
        <v>243</v>
      </c>
      <c r="B1" s="630"/>
      <c r="C1" s="630"/>
      <c r="D1" s="630"/>
      <c r="E1" s="630"/>
      <c r="F1" s="630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</row>
    <row r="2" spans="1:50" ht="14.25" thickBot="1"/>
    <row r="3" spans="1:50">
      <c r="A3" s="591" t="str">
        <f>IF(入力!A3="","",入力!A3)</f>
        <v>測定日【関数】</v>
      </c>
      <c r="B3" s="592"/>
      <c r="C3" s="584">
        <f>IF(入力!C3="","",入力!C3)</f>
        <v>43101</v>
      </c>
      <c r="D3" s="584"/>
      <c r="E3" s="584"/>
      <c r="F3" s="585"/>
      <c r="G3" s="261"/>
      <c r="H3" s="168" t="s">
        <v>151</v>
      </c>
    </row>
    <row r="4" spans="1:50">
      <c r="A4" s="593" t="str">
        <f>IF(入力!A4="","",入力!A4)</f>
        <v>測定日【表示】</v>
      </c>
      <c r="B4" s="588"/>
      <c r="C4" s="586" t="str">
        <f>IF(入力!C4="","",入力!C4)</f>
        <v>2018.01.01</v>
      </c>
      <c r="D4" s="586"/>
      <c r="E4" s="586"/>
      <c r="F4" s="587"/>
      <c r="G4" s="261"/>
      <c r="H4" s="168" t="s">
        <v>153</v>
      </c>
    </row>
    <row r="5" spans="1:50">
      <c r="A5" s="593" t="str">
        <f>IF(入力!A5="","",入力!A5)</f>
        <v>測定場所</v>
      </c>
      <c r="B5" s="588"/>
      <c r="C5" s="588" t="str">
        <f>IF(入力!C5="","",入力!C5)</f>
        <v>●●トレーニングセンター</v>
      </c>
      <c r="D5" s="588"/>
      <c r="E5" s="588"/>
      <c r="F5" s="589"/>
      <c r="G5" s="261"/>
      <c r="H5" s="168" t="s">
        <v>154</v>
      </c>
    </row>
    <row r="6" spans="1:50">
      <c r="A6" s="593" t="str">
        <f>IF(入力!A6="","",入力!A6)</f>
        <v>チームカテゴリー</v>
      </c>
      <c r="B6" s="588"/>
      <c r="C6" s="588" t="str">
        <f>IF(入力!C6="","",入力!C6)</f>
        <v>●●チーム</v>
      </c>
      <c r="D6" s="588"/>
      <c r="E6" s="588"/>
      <c r="F6" s="589"/>
      <c r="G6" s="261"/>
      <c r="H6" s="168"/>
    </row>
    <row r="7" spans="1:50" ht="15" thickBot="1">
      <c r="A7" s="582" t="s">
        <v>280</v>
      </c>
      <c r="B7" s="583"/>
      <c r="C7" s="628" t="s">
        <v>277</v>
      </c>
      <c r="D7" s="628"/>
      <c r="E7" s="628"/>
      <c r="F7" s="629"/>
    </row>
    <row r="8" spans="1:50" ht="13.5" customHeight="1" thickBot="1">
      <c r="Q8" s="62"/>
      <c r="R8" s="62"/>
      <c r="V8" s="62"/>
      <c r="W8" s="62"/>
      <c r="X8" s="62"/>
      <c r="Y8" s="62"/>
      <c r="Z8" s="62"/>
      <c r="AA8" s="62"/>
      <c r="AB8" s="62"/>
    </row>
    <row r="9" spans="1:50">
      <c r="A9" s="594" t="s">
        <v>30</v>
      </c>
      <c r="B9" s="556" t="s">
        <v>43</v>
      </c>
      <c r="C9" s="556" t="s">
        <v>89</v>
      </c>
      <c r="D9" s="556" t="s">
        <v>59</v>
      </c>
      <c r="E9" s="556" t="s">
        <v>64</v>
      </c>
      <c r="F9" s="556" t="s">
        <v>90</v>
      </c>
      <c r="G9" s="556" t="s">
        <v>62</v>
      </c>
      <c r="H9" s="556" t="s">
        <v>237</v>
      </c>
      <c r="I9" s="556" t="s">
        <v>60</v>
      </c>
      <c r="J9" s="569" t="s">
        <v>61</v>
      </c>
      <c r="K9" s="559" t="s">
        <v>99</v>
      </c>
      <c r="L9" s="560"/>
      <c r="M9" s="560"/>
      <c r="N9" s="560"/>
      <c r="O9" s="560"/>
      <c r="P9" s="560"/>
      <c r="Q9" s="560"/>
      <c r="R9" s="561"/>
      <c r="S9" s="578" t="s">
        <v>275</v>
      </c>
      <c r="T9" s="579"/>
      <c r="U9" s="572" t="s">
        <v>103</v>
      </c>
      <c r="V9" s="573"/>
      <c r="W9" s="542" t="s">
        <v>110</v>
      </c>
      <c r="X9" s="543"/>
      <c r="Y9" s="543"/>
      <c r="Z9" s="543"/>
      <c r="AA9" s="543"/>
      <c r="AB9" s="543"/>
      <c r="AC9" s="543"/>
      <c r="AD9" s="543"/>
      <c r="AE9" s="543"/>
      <c r="AF9" s="543"/>
      <c r="AG9" s="543"/>
      <c r="AH9" s="543"/>
      <c r="AI9" s="543"/>
      <c r="AJ9" s="543"/>
      <c r="AK9" s="543"/>
      <c r="AL9" s="544"/>
      <c r="AM9" s="615" t="s">
        <v>113</v>
      </c>
      <c r="AN9" s="616"/>
      <c r="AO9" s="616"/>
      <c r="AP9" s="616"/>
      <c r="AQ9" s="616"/>
      <c r="AR9" s="617"/>
      <c r="AS9" s="609" t="s">
        <v>119</v>
      </c>
      <c r="AT9" s="610"/>
      <c r="AU9" s="601" t="s">
        <v>169</v>
      </c>
      <c r="AV9" s="601"/>
      <c r="AW9" s="601"/>
      <c r="AX9" s="602"/>
    </row>
    <row r="10" spans="1:50">
      <c r="A10" s="595"/>
      <c r="B10" s="557"/>
      <c r="C10" s="557"/>
      <c r="D10" s="557"/>
      <c r="E10" s="557"/>
      <c r="F10" s="557"/>
      <c r="G10" s="557"/>
      <c r="H10" s="557"/>
      <c r="I10" s="557"/>
      <c r="J10" s="570"/>
      <c r="K10" s="562"/>
      <c r="L10" s="563"/>
      <c r="M10" s="563"/>
      <c r="N10" s="563"/>
      <c r="O10" s="563"/>
      <c r="P10" s="563"/>
      <c r="Q10" s="563"/>
      <c r="R10" s="564"/>
      <c r="S10" s="580"/>
      <c r="T10" s="581"/>
      <c r="U10" s="574"/>
      <c r="V10" s="625"/>
      <c r="W10" s="550" t="s">
        <v>111</v>
      </c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2"/>
      <c r="AK10" s="540" t="s">
        <v>104</v>
      </c>
      <c r="AL10" s="541"/>
      <c r="AM10" s="597" t="s">
        <v>114</v>
      </c>
      <c r="AN10" s="598"/>
      <c r="AO10" s="613" t="s">
        <v>115</v>
      </c>
      <c r="AP10" s="598"/>
      <c r="AQ10" s="613" t="s">
        <v>116</v>
      </c>
      <c r="AR10" s="598"/>
      <c r="AS10" s="611"/>
      <c r="AT10" s="612"/>
      <c r="AU10" s="603"/>
      <c r="AV10" s="603"/>
      <c r="AW10" s="603"/>
      <c r="AX10" s="604"/>
    </row>
    <row r="11" spans="1:50">
      <c r="A11" s="595"/>
      <c r="B11" s="557"/>
      <c r="C11" s="557"/>
      <c r="D11" s="557"/>
      <c r="E11" s="557"/>
      <c r="F11" s="557"/>
      <c r="G11" s="557"/>
      <c r="H11" s="557"/>
      <c r="I11" s="557"/>
      <c r="J11" s="570"/>
      <c r="K11" s="151" t="s">
        <v>91</v>
      </c>
      <c r="L11" s="152" t="s">
        <v>92</v>
      </c>
      <c r="M11" s="153" t="s">
        <v>163</v>
      </c>
      <c r="N11" s="153" t="s">
        <v>164</v>
      </c>
      <c r="O11" s="153" t="s">
        <v>107</v>
      </c>
      <c r="P11" s="153" t="s">
        <v>98</v>
      </c>
      <c r="Q11" s="567" t="s">
        <v>125</v>
      </c>
      <c r="R11" s="568"/>
      <c r="S11" s="576" t="s">
        <v>273</v>
      </c>
      <c r="T11" s="577"/>
      <c r="U11" s="565" t="s">
        <v>271</v>
      </c>
      <c r="V11" s="566"/>
      <c r="W11" s="553" t="s">
        <v>112</v>
      </c>
      <c r="X11" s="554"/>
      <c r="Y11" s="555"/>
      <c r="Z11" s="546" t="s">
        <v>105</v>
      </c>
      <c r="AA11" s="547"/>
      <c r="AB11" s="548"/>
      <c r="AC11" s="546" t="s">
        <v>239</v>
      </c>
      <c r="AD11" s="547"/>
      <c r="AE11" s="548"/>
      <c r="AF11" s="546" t="s">
        <v>240</v>
      </c>
      <c r="AG11" s="547"/>
      <c r="AH11" s="548"/>
      <c r="AI11" s="546" t="s">
        <v>106</v>
      </c>
      <c r="AJ11" s="549"/>
      <c r="AK11" s="547" t="s">
        <v>241</v>
      </c>
      <c r="AL11" s="549"/>
      <c r="AM11" s="614" t="s">
        <v>117</v>
      </c>
      <c r="AN11" s="600"/>
      <c r="AO11" s="312" t="s">
        <v>118</v>
      </c>
      <c r="AP11" s="316" t="s">
        <v>167</v>
      </c>
      <c r="AQ11" s="599" t="s">
        <v>236</v>
      </c>
      <c r="AR11" s="600"/>
      <c r="AS11" s="156" t="s">
        <v>120</v>
      </c>
      <c r="AT11" s="199" t="s">
        <v>121</v>
      </c>
      <c r="AU11" s="605" t="s">
        <v>170</v>
      </c>
      <c r="AV11" s="606"/>
      <c r="AW11" s="607" t="s">
        <v>171</v>
      </c>
      <c r="AX11" s="608"/>
    </row>
    <row r="12" spans="1:50">
      <c r="A12" s="595"/>
      <c r="B12" s="557"/>
      <c r="C12" s="557"/>
      <c r="D12" s="557"/>
      <c r="E12" s="557"/>
      <c r="F12" s="557"/>
      <c r="G12" s="557"/>
      <c r="H12" s="557"/>
      <c r="I12" s="557"/>
      <c r="J12" s="570"/>
      <c r="K12" s="140"/>
      <c r="L12" s="141"/>
      <c r="M12" s="142"/>
      <c r="N12" s="142"/>
      <c r="O12" s="142"/>
      <c r="P12" s="142"/>
      <c r="Q12" s="154" t="s">
        <v>126</v>
      </c>
      <c r="R12" s="155" t="s">
        <v>127</v>
      </c>
      <c r="S12" s="189" t="s">
        <v>162</v>
      </c>
      <c r="T12" s="143" t="s">
        <v>306</v>
      </c>
      <c r="U12" s="144" t="s">
        <v>108</v>
      </c>
      <c r="V12" s="301" t="s">
        <v>307</v>
      </c>
      <c r="W12" s="293" t="s">
        <v>108</v>
      </c>
      <c r="X12" s="126" t="s">
        <v>307</v>
      </c>
      <c r="Y12" s="126" t="s">
        <v>124</v>
      </c>
      <c r="Z12" s="124" t="s">
        <v>108</v>
      </c>
      <c r="AA12" s="126" t="s">
        <v>307</v>
      </c>
      <c r="AB12" s="126" t="s">
        <v>124</v>
      </c>
      <c r="AC12" s="124" t="s">
        <v>108</v>
      </c>
      <c r="AD12" s="126" t="s">
        <v>307</v>
      </c>
      <c r="AE12" s="126" t="s">
        <v>124</v>
      </c>
      <c r="AF12" s="124" t="s">
        <v>108</v>
      </c>
      <c r="AG12" s="126" t="s">
        <v>307</v>
      </c>
      <c r="AH12" s="126" t="s">
        <v>124</v>
      </c>
      <c r="AI12" s="124" t="s">
        <v>108</v>
      </c>
      <c r="AJ12" s="257" t="s">
        <v>307</v>
      </c>
      <c r="AK12" s="124" t="s">
        <v>108</v>
      </c>
      <c r="AL12" s="257" t="s">
        <v>307</v>
      </c>
      <c r="AM12" s="125" t="s">
        <v>128</v>
      </c>
      <c r="AN12" s="313" t="s">
        <v>129</v>
      </c>
      <c r="AO12" s="318"/>
      <c r="AP12" s="317"/>
      <c r="AQ12" s="125" t="s">
        <v>176</v>
      </c>
      <c r="AR12" s="138" t="s">
        <v>177</v>
      </c>
      <c r="AS12" s="139"/>
      <c r="AT12" s="200"/>
      <c r="AU12" s="208" t="s">
        <v>172</v>
      </c>
      <c r="AV12" s="209" t="s">
        <v>307</v>
      </c>
      <c r="AW12" s="208" t="s">
        <v>172</v>
      </c>
      <c r="AX12" s="211" t="s">
        <v>307</v>
      </c>
    </row>
    <row r="13" spans="1:50">
      <c r="A13" s="596"/>
      <c r="B13" s="558"/>
      <c r="C13" s="558"/>
      <c r="D13" s="558"/>
      <c r="E13" s="558"/>
      <c r="F13" s="558"/>
      <c r="G13" s="558"/>
      <c r="H13" s="558"/>
      <c r="I13" s="558"/>
      <c r="J13" s="571"/>
      <c r="K13" s="127" t="s">
        <v>95</v>
      </c>
      <c r="L13" s="128" t="s">
        <v>94</v>
      </c>
      <c r="M13" s="129" t="s">
        <v>178</v>
      </c>
      <c r="N13" s="129" t="s">
        <v>178</v>
      </c>
      <c r="O13" s="129" t="s">
        <v>94</v>
      </c>
      <c r="P13" s="129" t="s">
        <v>300</v>
      </c>
      <c r="Q13" s="165" t="s">
        <v>95</v>
      </c>
      <c r="R13" s="166" t="s">
        <v>95</v>
      </c>
      <c r="S13" s="190" t="s">
        <v>102</v>
      </c>
      <c r="T13" s="131" t="s">
        <v>102</v>
      </c>
      <c r="U13" s="134" t="s">
        <v>102</v>
      </c>
      <c r="V13" s="302" t="s">
        <v>102</v>
      </c>
      <c r="W13" s="303" t="s">
        <v>95</v>
      </c>
      <c r="X13" s="135" t="s">
        <v>95</v>
      </c>
      <c r="Y13" s="135" t="s">
        <v>95</v>
      </c>
      <c r="Z13" s="133" t="s">
        <v>95</v>
      </c>
      <c r="AA13" s="135" t="s">
        <v>95</v>
      </c>
      <c r="AB13" s="135" t="s">
        <v>95</v>
      </c>
      <c r="AC13" s="133" t="s">
        <v>95</v>
      </c>
      <c r="AD13" s="135" t="s">
        <v>95</v>
      </c>
      <c r="AE13" s="135" t="s">
        <v>95</v>
      </c>
      <c r="AF13" s="133" t="s">
        <v>95</v>
      </c>
      <c r="AG13" s="135" t="s">
        <v>95</v>
      </c>
      <c r="AH13" s="135" t="s">
        <v>95</v>
      </c>
      <c r="AI13" s="133" t="s">
        <v>109</v>
      </c>
      <c r="AJ13" s="258" t="s">
        <v>109</v>
      </c>
      <c r="AK13" s="133" t="s">
        <v>109</v>
      </c>
      <c r="AL13" s="309" t="s">
        <v>109</v>
      </c>
      <c r="AM13" s="132" t="s">
        <v>95</v>
      </c>
      <c r="AN13" s="314" t="s">
        <v>95</v>
      </c>
      <c r="AO13" s="311" t="s">
        <v>95</v>
      </c>
      <c r="AP13" s="314" t="s">
        <v>168</v>
      </c>
      <c r="AQ13" s="311" t="s">
        <v>95</v>
      </c>
      <c r="AR13" s="157" t="s">
        <v>95</v>
      </c>
      <c r="AS13" s="158" t="s">
        <v>109</v>
      </c>
      <c r="AT13" s="201" t="s">
        <v>132</v>
      </c>
      <c r="AU13" s="210" t="s">
        <v>301</v>
      </c>
      <c r="AV13" s="210" t="s">
        <v>301</v>
      </c>
      <c r="AW13" s="210" t="s">
        <v>303</v>
      </c>
      <c r="AX13" s="212" t="s">
        <v>301</v>
      </c>
    </row>
    <row r="14" spans="1:50">
      <c r="A14" s="84">
        <f>IF(入力!A14="","",入力!A14)</f>
        <v>1</v>
      </c>
      <c r="B14" s="146" t="str">
        <f>IF(入力!B14="","",入力!B14)</f>
        <v/>
      </c>
      <c r="C14" s="146" t="str">
        <f>IF(入力!C14="","",入力!C14)</f>
        <v/>
      </c>
      <c r="D14" s="91" t="str">
        <f>IF(入力!D14="","",入力!D14)</f>
        <v/>
      </c>
      <c r="E14" s="227" t="str">
        <f>IF(入力!E14="", IF(D14="","",DATEDIF(D14,入力!$C$3,"Y")),入力!E14)</f>
        <v/>
      </c>
      <c r="F14" s="227" t="str">
        <f>IF(入力!F14="","",入力!F14)</f>
        <v/>
      </c>
      <c r="G14" s="146" t="str">
        <f>IF(入力!G14="","",入力!G14)</f>
        <v/>
      </c>
      <c r="H14" s="146" t="str">
        <f>IF(入力!H14="","",入力!H14)</f>
        <v/>
      </c>
      <c r="I14" s="227" t="str">
        <f>IF(入力!I14="","",入力!I14)</f>
        <v/>
      </c>
      <c r="J14" s="122" t="str">
        <f>IF(入力!J14="","",入力!J14)</f>
        <v/>
      </c>
      <c r="K14" s="406" t="str">
        <f>IF(入力!K14="","",入力!K14)</f>
        <v/>
      </c>
      <c r="L14" s="342" t="str">
        <f>IF(入力!L14="","",入力!L14)</f>
        <v/>
      </c>
      <c r="M14" s="325" t="str">
        <f>IF(入力!M14="","",入力!M14)</f>
        <v/>
      </c>
      <c r="N14" s="325" t="str">
        <f>IF(入力!N14="","",入力!N14)</f>
        <v/>
      </c>
      <c r="O14" s="325" t="str">
        <f>IF(入力!O14="", IF(OR(入力!L14="",入力!M14="",入力!N14=""),"",(入力!L14-(入力!L14*(4.57/(1.0868-0.00133*(入力!M14+入力!N14))-4.142)*100)/100)),入力!O14)</f>
        <v/>
      </c>
      <c r="P14" s="325" t="str">
        <f>IF(入力!P14="", IF(入力!K14="","",IF(入力!L14="","",入力!L14/POWER(入力!K14/100,2))),入力!P14)</f>
        <v/>
      </c>
      <c r="Q14" s="407" t="str">
        <f>IF(入力!Q14="","",入力!Q14)</f>
        <v/>
      </c>
      <c r="R14" s="379" t="str">
        <f>IF(入力!R14="","",入力!R14)</f>
        <v/>
      </c>
      <c r="S14" s="342" t="str">
        <f>IF(入力!S14="","",入力!S14)</f>
        <v/>
      </c>
      <c r="T14" s="352" t="str">
        <f>IF(入力!T14="","",入力!T14)</f>
        <v/>
      </c>
      <c r="U14" s="344" t="str">
        <f>IF(入力!U14="","",入力!U14)</f>
        <v/>
      </c>
      <c r="V14" s="413" t="str">
        <f>IF(入力!V14="","",入力!V14)</f>
        <v/>
      </c>
      <c r="W14" s="417" t="str">
        <f>IF(入力!W14="","",入力!W14)</f>
        <v/>
      </c>
      <c r="X14" s="418" t="str">
        <f>IF(入力!X14="","",入力!X14)</f>
        <v/>
      </c>
      <c r="Y14" s="361" t="str">
        <f>IF(入力!Y14="", IF(入力!W14="",IF(入力!X14="","",入力!X14-入力!Q14),IF(入力!X14="",入力!W14-入力!Q14,IF(入力!W14&gt;入力!X14,入力!W14-入力!Q14,入力!X14-入力!Q14))),入力!Y14)</f>
        <v/>
      </c>
      <c r="Z14" s="361" t="str">
        <f>IF(入力!Z14="","",入力!Z14)</f>
        <v/>
      </c>
      <c r="AA14" s="361" t="str">
        <f>IF(入力!AA14="","",入力!AA14)</f>
        <v/>
      </c>
      <c r="AB14" s="361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361" t="str">
        <f>IF(入力!AC14="","",入力!AC14)</f>
        <v/>
      </c>
      <c r="AD14" s="361" t="str">
        <f>IF(入力!AD14="","",入力!AD14)</f>
        <v/>
      </c>
      <c r="AE14" s="361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361" t="str">
        <f>IF(入力!AF14="","",入力!AF14)</f>
        <v/>
      </c>
      <c r="AG14" s="361" t="str">
        <f>IF(入力!AG14="","",入力!AG14)</f>
        <v/>
      </c>
      <c r="AH14" s="361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342" t="str">
        <f>IF(入力!AI14="","",入力!AI14)</f>
        <v/>
      </c>
      <c r="AJ14" s="354" t="str">
        <f>IF(入力!AJ14="","",入力!AJ14)</f>
        <v/>
      </c>
      <c r="AK14" s="340" t="str">
        <f>IF(入力!AK14="","",入力!AK14)</f>
        <v/>
      </c>
      <c r="AL14" s="345" t="str">
        <f>IF(入力!AL14="","",入力!AL14)</f>
        <v/>
      </c>
      <c r="AM14" s="324" t="str">
        <f>IF(入力!AM14="","",入力!AM14)</f>
        <v/>
      </c>
      <c r="AN14" s="379" t="str">
        <f>IF(入力!AN14="","",入力!AN14)</f>
        <v/>
      </c>
      <c r="AO14" s="324" t="str">
        <f>IF(入力!AO14="","",入力!AO14)</f>
        <v/>
      </c>
      <c r="AP14" s="379" t="str">
        <f>IF(入力!AP14="","",入力!AP14)</f>
        <v/>
      </c>
      <c r="AQ14" s="324" t="str">
        <f>IF(入力!AQ14="","",入力!AQ14)</f>
        <v/>
      </c>
      <c r="AR14" s="379" t="str">
        <f>IF(入力!AR14="","",入力!AR14)</f>
        <v/>
      </c>
      <c r="AS14" s="389" t="str">
        <f>IF(入力!AS14="","",入力!AS14)</f>
        <v/>
      </c>
      <c r="AT14" s="425" t="str">
        <f>IF(入力!AT14="","",入力!AT14)</f>
        <v/>
      </c>
      <c r="AU14" s="324" t="str">
        <f>IF(入力!AU14="","",入力!AU14)</f>
        <v/>
      </c>
      <c r="AV14" s="332" t="str">
        <f>IF(入力!AV14="","",入力!AV14)</f>
        <v/>
      </c>
      <c r="AW14" s="324" t="str">
        <f>IF(入力!AW14="","",入力!AW14)</f>
        <v/>
      </c>
      <c r="AX14" s="396" t="str">
        <f>IF(入力!AX14="","",入力!AX14)</f>
        <v/>
      </c>
    </row>
    <row r="15" spans="1:50">
      <c r="A15" s="84">
        <f>IF(入力!A15="","",入力!A15)</f>
        <v>2</v>
      </c>
      <c r="B15" s="146" t="str">
        <f>IF(入力!B15="","",入力!B15)</f>
        <v/>
      </c>
      <c r="C15" s="146" t="str">
        <f>IF(入力!C15="","",入力!C15)</f>
        <v/>
      </c>
      <c r="D15" s="91" t="str">
        <f>IF(入力!D15="","",入力!D15)</f>
        <v/>
      </c>
      <c r="E15" s="227" t="str">
        <f>IF(入力!E15="", IF(D15="","",DATEDIF(D15,入力!$C$3,"Y")),入力!E15)</f>
        <v/>
      </c>
      <c r="F15" s="227" t="str">
        <f>IF(入力!F15="","",入力!F15)</f>
        <v/>
      </c>
      <c r="G15" s="146" t="str">
        <f>IF(入力!G15="","",入力!G15)</f>
        <v/>
      </c>
      <c r="H15" s="146" t="str">
        <f>IF(入力!H15="","",入力!H15)</f>
        <v/>
      </c>
      <c r="I15" s="227" t="str">
        <f>IF(入力!I15="","",入力!I15)</f>
        <v/>
      </c>
      <c r="J15" s="122" t="str">
        <f>IF(入力!J15="","",入力!J15)</f>
        <v/>
      </c>
      <c r="K15" s="406" t="str">
        <f>IF(入力!K15="","",入力!K15)</f>
        <v/>
      </c>
      <c r="L15" s="342" t="str">
        <f>IF(入力!L15="","",入力!L15)</f>
        <v/>
      </c>
      <c r="M15" s="325" t="str">
        <f>IF(入力!M15="","",入力!M15)</f>
        <v/>
      </c>
      <c r="N15" s="325" t="str">
        <f>IF(入力!N15="","",入力!N15)</f>
        <v/>
      </c>
      <c r="O15" s="325" t="str">
        <f>IF(入力!O15="", IF(OR(入力!L15="",入力!M15="",入力!N15=""),"",(入力!L15-(入力!L15*(4.57/(1.0868-0.00133*(入力!M15+入力!N15))-4.142)*100)/100)),入力!O15)</f>
        <v/>
      </c>
      <c r="P15" s="325" t="str">
        <f>IF(入力!P15="", IF(入力!K15="","",IF(入力!L15="","",入力!L15/POWER(入力!K15/100,2))),入力!P15)</f>
        <v/>
      </c>
      <c r="Q15" s="407" t="str">
        <f>IF(入力!Q15="","",入力!Q15)</f>
        <v/>
      </c>
      <c r="R15" s="379" t="str">
        <f>IF(入力!R15="","",入力!R15)</f>
        <v/>
      </c>
      <c r="S15" s="342" t="str">
        <f>IF(入力!S15="","",入力!S15)</f>
        <v/>
      </c>
      <c r="T15" s="352" t="str">
        <f>IF(入力!T15="","",入力!T15)</f>
        <v/>
      </c>
      <c r="U15" s="344" t="str">
        <f>IF(入力!U15="","",入力!U15)</f>
        <v/>
      </c>
      <c r="V15" s="413" t="str">
        <f>IF(入力!V15="","",入力!V15)</f>
        <v/>
      </c>
      <c r="W15" s="417" t="str">
        <f>IF(入力!W15="","",入力!W15)</f>
        <v/>
      </c>
      <c r="X15" s="418" t="str">
        <f>IF(入力!X15="","",入力!X15)</f>
        <v/>
      </c>
      <c r="Y15" s="361" t="str">
        <f>IF(入力!Y15="", IF(入力!W15="",IF(入力!X15="","",入力!X15-入力!Q15),IF(入力!X15="",入力!W15-入力!Q15,IF(入力!W15&gt;入力!X15,入力!W15-入力!Q15,入力!X15-入力!Q15))),入力!Y15)</f>
        <v/>
      </c>
      <c r="Z15" s="361" t="str">
        <f>IF(入力!Z15="","",入力!Z15)</f>
        <v/>
      </c>
      <c r="AA15" s="361" t="str">
        <f>IF(入力!AA15="","",入力!AA15)</f>
        <v/>
      </c>
      <c r="AB15" s="361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361" t="str">
        <f>IF(入力!AC15="","",入力!AC15)</f>
        <v/>
      </c>
      <c r="AD15" s="361" t="str">
        <f>IF(入力!AD15="","",入力!AD15)</f>
        <v/>
      </c>
      <c r="AE15" s="361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361" t="str">
        <f>IF(入力!AF15="","",入力!AF15)</f>
        <v/>
      </c>
      <c r="AG15" s="361" t="str">
        <f>IF(入力!AG15="","",入力!AG15)</f>
        <v/>
      </c>
      <c r="AH15" s="361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342" t="str">
        <f>IF(入力!AI15="","",入力!AI15)</f>
        <v/>
      </c>
      <c r="AJ15" s="354" t="str">
        <f>IF(入力!AJ15="","",入力!AJ15)</f>
        <v/>
      </c>
      <c r="AK15" s="340" t="str">
        <f>IF(入力!AK15="","",入力!AK15)</f>
        <v/>
      </c>
      <c r="AL15" s="345" t="str">
        <f>IF(入力!AL15="","",入力!AL15)</f>
        <v/>
      </c>
      <c r="AM15" s="324" t="str">
        <f>IF(入力!AM15="","",入力!AM15)</f>
        <v/>
      </c>
      <c r="AN15" s="379" t="str">
        <f>IF(入力!AN15="","",入力!AN15)</f>
        <v/>
      </c>
      <c r="AO15" s="324" t="str">
        <f>IF(入力!AO15="","",入力!AO15)</f>
        <v/>
      </c>
      <c r="AP15" s="379" t="str">
        <f>IF(入力!AP15="","",入力!AP15)</f>
        <v/>
      </c>
      <c r="AQ15" s="324" t="str">
        <f>IF(入力!AQ15="","",入力!AQ15)</f>
        <v/>
      </c>
      <c r="AR15" s="379" t="str">
        <f>IF(入力!AR15="","",入力!AR15)</f>
        <v/>
      </c>
      <c r="AS15" s="389" t="str">
        <f>IF(入力!AS15="","",入力!AS15)</f>
        <v/>
      </c>
      <c r="AT15" s="425" t="str">
        <f>IF(入力!AT15="","",入力!AT15)</f>
        <v/>
      </c>
      <c r="AU15" s="324" t="str">
        <f>IF(入力!AU15="","",入力!AU15)</f>
        <v/>
      </c>
      <c r="AV15" s="332" t="str">
        <f>IF(入力!AV15="","",入力!AV15)</f>
        <v/>
      </c>
      <c r="AW15" s="324" t="str">
        <f>IF(入力!AW15="","",入力!AW15)</f>
        <v/>
      </c>
      <c r="AX15" s="396" t="str">
        <f>IF(入力!AX15="","",入力!AX15)</f>
        <v/>
      </c>
    </row>
    <row r="16" spans="1:50">
      <c r="A16" s="84">
        <f>IF(入力!A16="","",入力!A16)</f>
        <v>3</v>
      </c>
      <c r="B16" s="146" t="str">
        <f>IF(入力!B16="","",入力!B16)</f>
        <v/>
      </c>
      <c r="C16" s="146" t="str">
        <f>IF(入力!C16="","",入力!C16)</f>
        <v/>
      </c>
      <c r="D16" s="91" t="str">
        <f>IF(入力!D16="","",入力!D16)</f>
        <v/>
      </c>
      <c r="E16" s="227" t="str">
        <f>IF(入力!E16="", IF(D16="","",DATEDIF(D16,入力!$C$3,"Y")),入力!E16)</f>
        <v/>
      </c>
      <c r="F16" s="227" t="str">
        <f>IF(入力!F16="","",入力!F16)</f>
        <v/>
      </c>
      <c r="G16" s="146" t="str">
        <f>IF(入力!G16="","",入力!G16)</f>
        <v/>
      </c>
      <c r="H16" s="146" t="str">
        <f>IF(入力!H16="","",入力!H16)</f>
        <v/>
      </c>
      <c r="I16" s="227" t="str">
        <f>IF(入力!I16="","",入力!I16)</f>
        <v/>
      </c>
      <c r="J16" s="122" t="str">
        <f>IF(入力!J16="","",入力!J16)</f>
        <v/>
      </c>
      <c r="K16" s="406" t="str">
        <f>IF(入力!K16="","",入力!K16)</f>
        <v/>
      </c>
      <c r="L16" s="342" t="str">
        <f>IF(入力!L16="","",入力!L16)</f>
        <v/>
      </c>
      <c r="M16" s="325" t="str">
        <f>IF(入力!M16="","",入力!M16)</f>
        <v/>
      </c>
      <c r="N16" s="325" t="str">
        <f>IF(入力!N16="","",入力!N16)</f>
        <v/>
      </c>
      <c r="O16" s="325" t="str">
        <f>IF(入力!O16="", IF(OR(入力!L16="",入力!M16="",入力!N16=""),"",(入力!L16-(入力!L16*(4.57/(1.0868-0.00133*(入力!M16+入力!N16))-4.142)*100)/100)),入力!O16)</f>
        <v/>
      </c>
      <c r="P16" s="325" t="str">
        <f>IF(入力!P16="", IF(入力!K16="","",IF(入力!L16="","",入力!L16/POWER(入力!K16/100,2))),入力!P16)</f>
        <v/>
      </c>
      <c r="Q16" s="407" t="str">
        <f>IF(入力!Q16="","",入力!Q16)</f>
        <v/>
      </c>
      <c r="R16" s="379" t="str">
        <f>IF(入力!R16="","",入力!R16)</f>
        <v/>
      </c>
      <c r="S16" s="342" t="str">
        <f>IF(入力!S16="","",入力!S16)</f>
        <v/>
      </c>
      <c r="T16" s="352" t="str">
        <f>IF(入力!T16="","",入力!T16)</f>
        <v/>
      </c>
      <c r="U16" s="344" t="str">
        <f>IF(入力!U16="","",入力!U16)</f>
        <v/>
      </c>
      <c r="V16" s="413" t="str">
        <f>IF(入力!V16="","",入力!V16)</f>
        <v/>
      </c>
      <c r="W16" s="417" t="str">
        <f>IF(入力!W16="","",入力!W16)</f>
        <v/>
      </c>
      <c r="X16" s="418" t="str">
        <f>IF(入力!X16="","",入力!X16)</f>
        <v/>
      </c>
      <c r="Y16" s="361" t="str">
        <f>IF(入力!Y16="", IF(入力!W16="",IF(入力!X16="","",入力!X16-入力!Q16),IF(入力!X16="",入力!W16-入力!Q16,IF(入力!W16&gt;入力!X16,入力!W16-入力!Q16,入力!X16-入力!Q16))),入力!Y16)</f>
        <v/>
      </c>
      <c r="Z16" s="361" t="str">
        <f>IF(入力!Z16="","",入力!Z16)</f>
        <v/>
      </c>
      <c r="AA16" s="361" t="str">
        <f>IF(入力!AA16="","",入力!AA16)</f>
        <v/>
      </c>
      <c r="AB16" s="361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361" t="str">
        <f>IF(入力!AC16="","",入力!AC16)</f>
        <v/>
      </c>
      <c r="AD16" s="361" t="str">
        <f>IF(入力!AD16="","",入力!AD16)</f>
        <v/>
      </c>
      <c r="AE16" s="361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361" t="str">
        <f>IF(入力!AF16="","",入力!AF16)</f>
        <v/>
      </c>
      <c r="AG16" s="361" t="str">
        <f>IF(入力!AG16="","",入力!AG16)</f>
        <v/>
      </c>
      <c r="AH16" s="361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342" t="str">
        <f>IF(入力!AI16="","",入力!AI16)</f>
        <v/>
      </c>
      <c r="AJ16" s="354" t="str">
        <f>IF(入力!AJ16="","",入力!AJ16)</f>
        <v/>
      </c>
      <c r="AK16" s="340" t="str">
        <f>IF(入力!AK16="","",入力!AK16)</f>
        <v/>
      </c>
      <c r="AL16" s="345" t="str">
        <f>IF(入力!AL16="","",入力!AL16)</f>
        <v/>
      </c>
      <c r="AM16" s="324" t="str">
        <f>IF(入力!AM16="","",入力!AM16)</f>
        <v/>
      </c>
      <c r="AN16" s="379" t="str">
        <f>IF(入力!AN16="","",入力!AN16)</f>
        <v/>
      </c>
      <c r="AO16" s="324" t="str">
        <f>IF(入力!AO16="","",入力!AO16)</f>
        <v/>
      </c>
      <c r="AP16" s="379" t="str">
        <f>IF(入力!AP16="","",入力!AP16)</f>
        <v/>
      </c>
      <c r="AQ16" s="324" t="str">
        <f>IF(入力!AQ16="","",入力!AQ16)</f>
        <v/>
      </c>
      <c r="AR16" s="379" t="str">
        <f>IF(入力!AR16="","",入力!AR16)</f>
        <v/>
      </c>
      <c r="AS16" s="389" t="str">
        <f>IF(入力!AS16="","",入力!AS16)</f>
        <v/>
      </c>
      <c r="AT16" s="425" t="str">
        <f>IF(入力!AT16="","",入力!AT16)</f>
        <v/>
      </c>
      <c r="AU16" s="324" t="str">
        <f>IF(入力!AU16="","",入力!AU16)</f>
        <v/>
      </c>
      <c r="AV16" s="332" t="str">
        <f>IF(入力!AV16="","",入力!AV16)</f>
        <v/>
      </c>
      <c r="AW16" s="324" t="str">
        <f>IF(入力!AW16="","",入力!AW16)</f>
        <v/>
      </c>
      <c r="AX16" s="396" t="str">
        <f>IF(入力!AX16="","",入力!AX16)</f>
        <v/>
      </c>
    </row>
    <row r="17" spans="1:50">
      <c r="A17" s="84">
        <f>IF(入力!A17="","",入力!A17)</f>
        <v>4</v>
      </c>
      <c r="B17" s="146" t="str">
        <f>IF(入力!B17="","",入力!B17)</f>
        <v/>
      </c>
      <c r="C17" s="146" t="str">
        <f>IF(入力!C17="","",入力!C17)</f>
        <v/>
      </c>
      <c r="D17" s="91" t="str">
        <f>IF(入力!D17="","",入力!D17)</f>
        <v/>
      </c>
      <c r="E17" s="227" t="str">
        <f>IF(入力!E17="", IF(D17="","",DATEDIF(D17,入力!$C$3,"Y")),入力!E17)</f>
        <v/>
      </c>
      <c r="F17" s="227" t="str">
        <f>IF(入力!F17="","",入力!F17)</f>
        <v/>
      </c>
      <c r="G17" s="146" t="str">
        <f>IF(入力!G17="","",入力!G17)</f>
        <v/>
      </c>
      <c r="H17" s="146" t="str">
        <f>IF(入力!H17="","",入力!H17)</f>
        <v/>
      </c>
      <c r="I17" s="227" t="str">
        <f>IF(入力!I17="","",入力!I17)</f>
        <v/>
      </c>
      <c r="J17" s="122" t="str">
        <f>IF(入力!J17="","",入力!J17)</f>
        <v/>
      </c>
      <c r="K17" s="406" t="str">
        <f>IF(入力!K17="","",入力!K17)</f>
        <v/>
      </c>
      <c r="L17" s="342" t="str">
        <f>IF(入力!L17="","",入力!L17)</f>
        <v/>
      </c>
      <c r="M17" s="325" t="str">
        <f>IF(入力!M17="","",入力!M17)</f>
        <v/>
      </c>
      <c r="N17" s="325" t="str">
        <f>IF(入力!N17="","",入力!N17)</f>
        <v/>
      </c>
      <c r="O17" s="325" t="str">
        <f>IF(入力!O17="", IF(OR(入力!L17="",入力!M17="",入力!N17=""),"",(入力!L17-(入力!L17*(4.57/(1.0868-0.00133*(入力!M17+入力!N17))-4.142)*100)/100)),入力!O17)</f>
        <v/>
      </c>
      <c r="P17" s="325" t="str">
        <f>IF(入力!P17="", IF(入力!K17="","",IF(入力!L17="","",入力!L17/POWER(入力!K17/100,2))),入力!P17)</f>
        <v/>
      </c>
      <c r="Q17" s="407" t="str">
        <f>IF(入力!Q17="","",入力!Q17)</f>
        <v/>
      </c>
      <c r="R17" s="379" t="str">
        <f>IF(入力!R17="","",入力!R17)</f>
        <v/>
      </c>
      <c r="S17" s="342" t="str">
        <f>IF(入力!S17="","",入力!S17)</f>
        <v/>
      </c>
      <c r="T17" s="352" t="str">
        <f>IF(入力!T17="","",入力!T17)</f>
        <v/>
      </c>
      <c r="U17" s="344" t="str">
        <f>IF(入力!U17="","",入力!U17)</f>
        <v/>
      </c>
      <c r="V17" s="413" t="str">
        <f>IF(入力!V17="","",入力!V17)</f>
        <v/>
      </c>
      <c r="W17" s="417" t="str">
        <f>IF(入力!W17="","",入力!W17)</f>
        <v/>
      </c>
      <c r="X17" s="418" t="str">
        <f>IF(入力!X17="","",入力!X17)</f>
        <v/>
      </c>
      <c r="Y17" s="361" t="str">
        <f>IF(入力!Y17="", IF(入力!W17="",IF(入力!X17="","",入力!X17-入力!Q17),IF(入力!X17="",入力!W17-入力!Q17,IF(入力!W17&gt;入力!X17,入力!W17-入力!Q17,入力!X17-入力!Q17))),入力!Y17)</f>
        <v/>
      </c>
      <c r="Z17" s="361" t="str">
        <f>IF(入力!Z17="","",入力!Z17)</f>
        <v/>
      </c>
      <c r="AA17" s="361" t="str">
        <f>IF(入力!AA17="","",入力!AA17)</f>
        <v/>
      </c>
      <c r="AB17" s="361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361" t="str">
        <f>IF(入力!AC17="","",入力!AC17)</f>
        <v/>
      </c>
      <c r="AD17" s="361" t="str">
        <f>IF(入力!AD17="","",入力!AD17)</f>
        <v/>
      </c>
      <c r="AE17" s="361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361" t="str">
        <f>IF(入力!AF17="","",入力!AF17)</f>
        <v/>
      </c>
      <c r="AG17" s="361" t="str">
        <f>IF(入力!AG17="","",入力!AG17)</f>
        <v/>
      </c>
      <c r="AH17" s="361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342" t="str">
        <f>IF(入力!AI17="","",入力!AI17)</f>
        <v/>
      </c>
      <c r="AJ17" s="354" t="str">
        <f>IF(入力!AJ17="","",入力!AJ17)</f>
        <v/>
      </c>
      <c r="AK17" s="340" t="str">
        <f>IF(入力!AK17="","",入力!AK17)</f>
        <v/>
      </c>
      <c r="AL17" s="345" t="str">
        <f>IF(入力!AL17="","",入力!AL17)</f>
        <v/>
      </c>
      <c r="AM17" s="324" t="str">
        <f>IF(入力!AM17="","",入力!AM17)</f>
        <v/>
      </c>
      <c r="AN17" s="379" t="str">
        <f>IF(入力!AN17="","",入力!AN17)</f>
        <v/>
      </c>
      <c r="AO17" s="324" t="str">
        <f>IF(入力!AO17="","",入力!AO17)</f>
        <v/>
      </c>
      <c r="AP17" s="379" t="str">
        <f>IF(入力!AP17="","",入力!AP17)</f>
        <v/>
      </c>
      <c r="AQ17" s="324" t="str">
        <f>IF(入力!AQ17="","",入力!AQ17)</f>
        <v/>
      </c>
      <c r="AR17" s="379" t="str">
        <f>IF(入力!AR17="","",入力!AR17)</f>
        <v/>
      </c>
      <c r="AS17" s="389" t="str">
        <f>IF(入力!AS17="","",入力!AS17)</f>
        <v/>
      </c>
      <c r="AT17" s="425" t="str">
        <f>IF(入力!AT17="","",入力!AT17)</f>
        <v/>
      </c>
      <c r="AU17" s="324" t="str">
        <f>IF(入力!AU17="","",入力!AU17)</f>
        <v/>
      </c>
      <c r="AV17" s="332" t="str">
        <f>IF(入力!AV17="","",入力!AV17)</f>
        <v/>
      </c>
      <c r="AW17" s="324" t="str">
        <f>IF(入力!AW17="","",入力!AW17)</f>
        <v/>
      </c>
      <c r="AX17" s="396" t="str">
        <f>IF(入力!AX17="","",入力!AX17)</f>
        <v/>
      </c>
    </row>
    <row r="18" spans="1:50">
      <c r="A18" s="84">
        <f>IF(入力!A18="","",入力!A18)</f>
        <v>5</v>
      </c>
      <c r="B18" s="146" t="str">
        <f>IF(入力!B18="","",入力!B18)</f>
        <v/>
      </c>
      <c r="C18" s="146" t="str">
        <f>IF(入力!C18="","",入力!C18)</f>
        <v/>
      </c>
      <c r="D18" s="91" t="str">
        <f>IF(入力!D18="","",入力!D18)</f>
        <v/>
      </c>
      <c r="E18" s="227" t="str">
        <f>IF(入力!E18="", IF(D18="","",DATEDIF(D18,入力!$C$3,"Y")),入力!E18)</f>
        <v/>
      </c>
      <c r="F18" s="227" t="str">
        <f>IF(入力!F18="","",入力!F18)</f>
        <v/>
      </c>
      <c r="G18" s="146" t="str">
        <f>IF(入力!G18="","",入力!G18)</f>
        <v/>
      </c>
      <c r="H18" s="146" t="str">
        <f>IF(入力!H18="","",入力!H18)</f>
        <v/>
      </c>
      <c r="I18" s="227" t="str">
        <f>IF(入力!I18="","",入力!I18)</f>
        <v/>
      </c>
      <c r="J18" s="122" t="str">
        <f>IF(入力!J18="","",入力!J18)</f>
        <v/>
      </c>
      <c r="K18" s="406" t="str">
        <f>IF(入力!K18="","",入力!K18)</f>
        <v/>
      </c>
      <c r="L18" s="342" t="str">
        <f>IF(入力!L18="","",入力!L18)</f>
        <v/>
      </c>
      <c r="M18" s="325" t="str">
        <f>IF(入力!M18="","",入力!M18)</f>
        <v/>
      </c>
      <c r="N18" s="325" t="str">
        <f>IF(入力!N18="","",入力!N18)</f>
        <v/>
      </c>
      <c r="O18" s="325" t="str">
        <f>IF(入力!O18="", IF(OR(入力!L18="",入力!M18="",入力!N18=""),"",(入力!L18-(入力!L18*(4.57/(1.0868-0.00133*(入力!M18+入力!N18))-4.142)*100)/100)),入力!O18)</f>
        <v/>
      </c>
      <c r="P18" s="325" t="str">
        <f>IF(入力!P18="", IF(入力!K18="","",IF(入力!L18="","",入力!L18/POWER(入力!K18/100,2))),入力!P18)</f>
        <v/>
      </c>
      <c r="Q18" s="407" t="str">
        <f>IF(入力!Q18="","",入力!Q18)</f>
        <v/>
      </c>
      <c r="R18" s="379" t="str">
        <f>IF(入力!R18="","",入力!R18)</f>
        <v/>
      </c>
      <c r="S18" s="342" t="str">
        <f>IF(入力!S18="","",入力!S18)</f>
        <v/>
      </c>
      <c r="T18" s="352" t="str">
        <f>IF(入力!T18="","",入力!T18)</f>
        <v/>
      </c>
      <c r="U18" s="344" t="str">
        <f>IF(入力!U18="","",入力!U18)</f>
        <v/>
      </c>
      <c r="V18" s="413" t="str">
        <f>IF(入力!V18="","",入力!V18)</f>
        <v/>
      </c>
      <c r="W18" s="417" t="str">
        <f>IF(入力!W18="","",入力!W18)</f>
        <v/>
      </c>
      <c r="X18" s="418" t="str">
        <f>IF(入力!X18="","",入力!X18)</f>
        <v/>
      </c>
      <c r="Y18" s="361" t="str">
        <f>IF(入力!Y18="", IF(入力!W18="",IF(入力!X18="","",入力!X18-入力!Q18),IF(入力!X18="",入力!W18-入力!Q18,IF(入力!W18&gt;入力!X18,入力!W18-入力!Q18,入力!X18-入力!Q18))),入力!Y18)</f>
        <v/>
      </c>
      <c r="Z18" s="361" t="str">
        <f>IF(入力!Z18="","",入力!Z18)</f>
        <v/>
      </c>
      <c r="AA18" s="361" t="str">
        <f>IF(入力!AA18="","",入力!AA18)</f>
        <v/>
      </c>
      <c r="AB18" s="361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361" t="str">
        <f>IF(入力!AC18="","",入力!AC18)</f>
        <v/>
      </c>
      <c r="AD18" s="361" t="str">
        <f>IF(入力!AD18="","",入力!AD18)</f>
        <v/>
      </c>
      <c r="AE18" s="361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361" t="str">
        <f>IF(入力!AF18="","",入力!AF18)</f>
        <v/>
      </c>
      <c r="AG18" s="361" t="str">
        <f>IF(入力!AG18="","",入力!AG18)</f>
        <v/>
      </c>
      <c r="AH18" s="361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342" t="str">
        <f>IF(入力!AI18="","",入力!AI18)</f>
        <v/>
      </c>
      <c r="AJ18" s="354" t="str">
        <f>IF(入力!AJ18="","",入力!AJ18)</f>
        <v/>
      </c>
      <c r="AK18" s="340" t="str">
        <f>IF(入力!AK18="","",入力!AK18)</f>
        <v/>
      </c>
      <c r="AL18" s="345" t="str">
        <f>IF(入力!AL18="","",入力!AL18)</f>
        <v/>
      </c>
      <c r="AM18" s="324" t="str">
        <f>IF(入力!AM18="","",入力!AM18)</f>
        <v/>
      </c>
      <c r="AN18" s="379" t="str">
        <f>IF(入力!AN18="","",入力!AN18)</f>
        <v/>
      </c>
      <c r="AO18" s="324" t="str">
        <f>IF(入力!AO18="","",入力!AO18)</f>
        <v/>
      </c>
      <c r="AP18" s="379" t="str">
        <f>IF(入力!AP18="","",入力!AP18)</f>
        <v/>
      </c>
      <c r="AQ18" s="324" t="str">
        <f>IF(入力!AQ18="","",入力!AQ18)</f>
        <v/>
      </c>
      <c r="AR18" s="379" t="str">
        <f>IF(入力!AR18="","",入力!AR18)</f>
        <v/>
      </c>
      <c r="AS18" s="389" t="str">
        <f>IF(入力!AS18="","",入力!AS18)</f>
        <v/>
      </c>
      <c r="AT18" s="425" t="str">
        <f>IF(入力!AT18="","",入力!AT18)</f>
        <v/>
      </c>
      <c r="AU18" s="324" t="str">
        <f>IF(入力!AU18="","",入力!AU18)</f>
        <v/>
      </c>
      <c r="AV18" s="332" t="str">
        <f>IF(入力!AV18="","",入力!AV18)</f>
        <v/>
      </c>
      <c r="AW18" s="324" t="str">
        <f>IF(入力!AW18="","",入力!AW18)</f>
        <v/>
      </c>
      <c r="AX18" s="396" t="str">
        <f>IF(入力!AX18="","",入力!AX18)</f>
        <v/>
      </c>
    </row>
    <row r="19" spans="1:50">
      <c r="A19" s="84">
        <f>IF(入力!A19="","",入力!A19)</f>
        <v>6</v>
      </c>
      <c r="B19" s="146" t="str">
        <f>IF(入力!B19="","",入力!B19)</f>
        <v/>
      </c>
      <c r="C19" s="146" t="str">
        <f>IF(入力!C19="","",入力!C19)</f>
        <v/>
      </c>
      <c r="D19" s="91" t="str">
        <f>IF(入力!D19="","",入力!D19)</f>
        <v/>
      </c>
      <c r="E19" s="227" t="str">
        <f>IF(入力!E19="", IF(D19="","",DATEDIF(D19,入力!$C$3,"Y")),入力!E19)</f>
        <v/>
      </c>
      <c r="F19" s="227" t="str">
        <f>IF(入力!F19="","",入力!F19)</f>
        <v/>
      </c>
      <c r="G19" s="146" t="str">
        <f>IF(入力!G19="","",入力!G19)</f>
        <v/>
      </c>
      <c r="H19" s="146" t="str">
        <f>IF(入力!H19="","",入力!H19)</f>
        <v/>
      </c>
      <c r="I19" s="227" t="str">
        <f>IF(入力!I19="","",入力!I19)</f>
        <v/>
      </c>
      <c r="J19" s="122" t="str">
        <f>IF(入力!J19="","",入力!J19)</f>
        <v/>
      </c>
      <c r="K19" s="406" t="str">
        <f>IF(入力!K19="","",入力!K19)</f>
        <v/>
      </c>
      <c r="L19" s="342" t="str">
        <f>IF(入力!L19="","",入力!L19)</f>
        <v/>
      </c>
      <c r="M19" s="325" t="str">
        <f>IF(入力!M19="","",入力!M19)</f>
        <v/>
      </c>
      <c r="N19" s="325" t="str">
        <f>IF(入力!N19="","",入力!N19)</f>
        <v/>
      </c>
      <c r="O19" s="325" t="str">
        <f>IF(入力!O19="", IF(OR(入力!L19="",入力!M19="",入力!N19=""),"",(入力!L19-(入力!L19*(4.57/(1.0868-0.00133*(入力!M19+入力!N19))-4.142)*100)/100)),入力!O19)</f>
        <v/>
      </c>
      <c r="P19" s="325" t="str">
        <f>IF(入力!P19="", IF(入力!K19="","",IF(入力!L19="","",入力!L19/POWER(入力!K19/100,2))),入力!P19)</f>
        <v/>
      </c>
      <c r="Q19" s="407" t="str">
        <f>IF(入力!Q19="","",入力!Q19)</f>
        <v/>
      </c>
      <c r="R19" s="379" t="str">
        <f>IF(入力!R19="","",入力!R19)</f>
        <v/>
      </c>
      <c r="S19" s="342" t="str">
        <f>IF(入力!S19="","",入力!S19)</f>
        <v/>
      </c>
      <c r="T19" s="352" t="str">
        <f>IF(入力!T19="","",入力!T19)</f>
        <v/>
      </c>
      <c r="U19" s="344" t="str">
        <f>IF(入力!U19="","",入力!U19)</f>
        <v/>
      </c>
      <c r="V19" s="413" t="str">
        <f>IF(入力!V19="","",入力!V19)</f>
        <v/>
      </c>
      <c r="W19" s="417" t="str">
        <f>IF(入力!W19="","",入力!W19)</f>
        <v/>
      </c>
      <c r="X19" s="418" t="str">
        <f>IF(入力!X19="","",入力!X19)</f>
        <v/>
      </c>
      <c r="Y19" s="361" t="str">
        <f>IF(入力!Y19="", IF(入力!W19="",IF(入力!X19="","",入力!X19-入力!Q19),IF(入力!X19="",入力!W19-入力!Q19,IF(入力!W19&gt;入力!X19,入力!W19-入力!Q19,入力!X19-入力!Q19))),入力!Y19)</f>
        <v/>
      </c>
      <c r="Z19" s="361" t="str">
        <f>IF(入力!Z19="","",入力!Z19)</f>
        <v/>
      </c>
      <c r="AA19" s="361" t="str">
        <f>IF(入力!AA19="","",入力!AA19)</f>
        <v/>
      </c>
      <c r="AB1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361" t="str">
        <f>IF(入力!AC19="","",入力!AC19)</f>
        <v/>
      </c>
      <c r="AD19" s="361" t="str">
        <f>IF(入力!AD19="","",入力!AD19)</f>
        <v/>
      </c>
      <c r="AE1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361" t="str">
        <f>IF(入力!AF19="","",入力!AF19)</f>
        <v/>
      </c>
      <c r="AG19" s="361" t="str">
        <f>IF(入力!AG19="","",入力!AG19)</f>
        <v/>
      </c>
      <c r="AH1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342" t="str">
        <f>IF(入力!AI19="","",入力!AI19)</f>
        <v/>
      </c>
      <c r="AJ19" s="354" t="str">
        <f>IF(入力!AJ19="","",入力!AJ19)</f>
        <v/>
      </c>
      <c r="AK19" s="340" t="str">
        <f>IF(入力!AK19="","",入力!AK19)</f>
        <v/>
      </c>
      <c r="AL19" s="345" t="str">
        <f>IF(入力!AL19="","",入力!AL19)</f>
        <v/>
      </c>
      <c r="AM19" s="324" t="str">
        <f>IF(入力!AM19="","",入力!AM19)</f>
        <v/>
      </c>
      <c r="AN19" s="379" t="str">
        <f>IF(入力!AN19="","",入力!AN19)</f>
        <v/>
      </c>
      <c r="AO19" s="324" t="str">
        <f>IF(入力!AO19="","",入力!AO19)</f>
        <v/>
      </c>
      <c r="AP19" s="379" t="str">
        <f>IF(入力!AP19="","",入力!AP19)</f>
        <v/>
      </c>
      <c r="AQ19" s="324" t="str">
        <f>IF(入力!AQ19="","",入力!AQ19)</f>
        <v/>
      </c>
      <c r="AR19" s="379" t="str">
        <f>IF(入力!AR19="","",入力!AR19)</f>
        <v/>
      </c>
      <c r="AS19" s="389" t="str">
        <f>IF(入力!AS19="","",入力!AS19)</f>
        <v/>
      </c>
      <c r="AT19" s="425" t="str">
        <f>IF(入力!AT19="","",入力!AT19)</f>
        <v/>
      </c>
      <c r="AU19" s="324" t="str">
        <f>IF(入力!AU19="","",入力!AU19)</f>
        <v/>
      </c>
      <c r="AV19" s="332" t="str">
        <f>IF(入力!AV19="","",入力!AV19)</f>
        <v/>
      </c>
      <c r="AW19" s="324" t="str">
        <f>IF(入力!AW19="","",入力!AW19)</f>
        <v/>
      </c>
      <c r="AX19" s="396" t="str">
        <f>IF(入力!AX19="","",入力!AX19)</f>
        <v/>
      </c>
    </row>
    <row r="20" spans="1:50">
      <c r="A20" s="84">
        <f>IF(入力!A20="","",入力!A20)</f>
        <v>7</v>
      </c>
      <c r="B20" s="146" t="str">
        <f>IF(入力!B20="","",入力!B20)</f>
        <v/>
      </c>
      <c r="C20" s="146" t="str">
        <f>IF(入力!C20="","",入力!C20)</f>
        <v/>
      </c>
      <c r="D20" s="91" t="str">
        <f>IF(入力!D20="","",入力!D20)</f>
        <v/>
      </c>
      <c r="E20" s="227" t="str">
        <f>IF(入力!E20="", IF(D20="","",DATEDIF(D20,入力!$C$3,"Y")),入力!E20)</f>
        <v/>
      </c>
      <c r="F20" s="227" t="str">
        <f>IF(入力!F20="","",入力!F20)</f>
        <v/>
      </c>
      <c r="G20" s="146" t="str">
        <f>IF(入力!G20="","",入力!G20)</f>
        <v/>
      </c>
      <c r="H20" s="146" t="str">
        <f>IF(入力!H20="","",入力!H20)</f>
        <v/>
      </c>
      <c r="I20" s="227" t="str">
        <f>IF(入力!I20="","",入力!I20)</f>
        <v/>
      </c>
      <c r="J20" s="122" t="str">
        <f>IF(入力!J20="","",入力!J20)</f>
        <v/>
      </c>
      <c r="K20" s="406" t="str">
        <f>IF(入力!K20="","",入力!K20)</f>
        <v/>
      </c>
      <c r="L20" s="342" t="str">
        <f>IF(入力!L20="","",入力!L20)</f>
        <v/>
      </c>
      <c r="M20" s="325" t="str">
        <f>IF(入力!M20="","",入力!M20)</f>
        <v/>
      </c>
      <c r="N20" s="325" t="str">
        <f>IF(入力!N20="","",入力!N20)</f>
        <v/>
      </c>
      <c r="O20" s="325" t="str">
        <f>IF(入力!O20="", IF(OR(入力!L20="",入力!M20="",入力!N20=""),"",(入力!L20-(入力!L20*(4.57/(1.0868-0.00133*(入力!M20+入力!N20))-4.142)*100)/100)),入力!O20)</f>
        <v/>
      </c>
      <c r="P20" s="325" t="str">
        <f>IF(入力!P20="", IF(入力!K20="","",IF(入力!L20="","",入力!L20/POWER(入力!K20/100,2))),入力!P20)</f>
        <v/>
      </c>
      <c r="Q20" s="407" t="str">
        <f>IF(入力!Q20="","",入力!Q20)</f>
        <v/>
      </c>
      <c r="R20" s="379" t="str">
        <f>IF(入力!R20="","",入力!R20)</f>
        <v/>
      </c>
      <c r="S20" s="342" t="str">
        <f>IF(入力!S20="","",入力!S20)</f>
        <v/>
      </c>
      <c r="T20" s="352" t="str">
        <f>IF(入力!T20="","",入力!T20)</f>
        <v/>
      </c>
      <c r="U20" s="344" t="str">
        <f>IF(入力!U20="","",入力!U20)</f>
        <v/>
      </c>
      <c r="V20" s="413" t="str">
        <f>IF(入力!V20="","",入力!V20)</f>
        <v/>
      </c>
      <c r="W20" s="417" t="str">
        <f>IF(入力!W20="","",入力!W20)</f>
        <v/>
      </c>
      <c r="X20" s="418" t="str">
        <f>IF(入力!X20="","",入力!X20)</f>
        <v/>
      </c>
      <c r="Y20" s="361" t="str">
        <f>IF(入力!Y20="", IF(入力!W20="",IF(入力!X20="","",入力!X20-入力!Q20),IF(入力!X20="",入力!W20-入力!Q20,IF(入力!W20&gt;入力!X20,入力!W20-入力!Q20,入力!X20-入力!Q20))),入力!Y20)</f>
        <v/>
      </c>
      <c r="Z20" s="361" t="str">
        <f>IF(入力!Z20="","",入力!Z20)</f>
        <v/>
      </c>
      <c r="AA20" s="361" t="str">
        <f>IF(入力!AA20="","",入力!AA20)</f>
        <v/>
      </c>
      <c r="AB2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361" t="str">
        <f>IF(入力!AC20="","",入力!AC20)</f>
        <v/>
      </c>
      <c r="AD20" s="361" t="str">
        <f>IF(入力!AD20="","",入力!AD20)</f>
        <v/>
      </c>
      <c r="AE2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361" t="str">
        <f>IF(入力!AF20="","",入力!AF20)</f>
        <v/>
      </c>
      <c r="AG20" s="361" t="str">
        <f>IF(入力!AG20="","",入力!AG20)</f>
        <v/>
      </c>
      <c r="AH2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342" t="str">
        <f>IF(入力!AI20="","",入力!AI20)</f>
        <v/>
      </c>
      <c r="AJ20" s="354" t="str">
        <f>IF(入力!AJ20="","",入力!AJ20)</f>
        <v/>
      </c>
      <c r="AK20" s="340" t="str">
        <f>IF(入力!AK20="","",入力!AK20)</f>
        <v/>
      </c>
      <c r="AL20" s="345" t="str">
        <f>IF(入力!AL20="","",入力!AL20)</f>
        <v/>
      </c>
      <c r="AM20" s="324" t="str">
        <f>IF(入力!AM20="","",入力!AM20)</f>
        <v/>
      </c>
      <c r="AN20" s="379" t="str">
        <f>IF(入力!AN20="","",入力!AN20)</f>
        <v/>
      </c>
      <c r="AO20" s="324" t="str">
        <f>IF(入力!AO20="","",入力!AO20)</f>
        <v/>
      </c>
      <c r="AP20" s="379" t="str">
        <f>IF(入力!AP20="","",入力!AP20)</f>
        <v/>
      </c>
      <c r="AQ20" s="324" t="str">
        <f>IF(入力!AQ20="","",入力!AQ20)</f>
        <v/>
      </c>
      <c r="AR20" s="379" t="str">
        <f>IF(入力!AR20="","",入力!AR20)</f>
        <v/>
      </c>
      <c r="AS20" s="389" t="str">
        <f>IF(入力!AS20="","",入力!AS20)</f>
        <v/>
      </c>
      <c r="AT20" s="425" t="str">
        <f>IF(入力!AT20="","",入力!AT20)</f>
        <v/>
      </c>
      <c r="AU20" s="324" t="str">
        <f>IF(入力!AU20="","",入力!AU20)</f>
        <v/>
      </c>
      <c r="AV20" s="332" t="str">
        <f>IF(入力!AV20="","",入力!AV20)</f>
        <v/>
      </c>
      <c r="AW20" s="324" t="str">
        <f>IF(入力!AW20="","",入力!AW20)</f>
        <v/>
      </c>
      <c r="AX20" s="396" t="str">
        <f>IF(入力!AX20="","",入力!AX20)</f>
        <v/>
      </c>
    </row>
    <row r="21" spans="1:50">
      <c r="A21" s="84">
        <f>IF(入力!A21="","",入力!A21)</f>
        <v>8</v>
      </c>
      <c r="B21" s="146" t="str">
        <f>IF(入力!B21="","",入力!B21)</f>
        <v/>
      </c>
      <c r="C21" s="146" t="str">
        <f>IF(入力!C21="","",入力!C21)</f>
        <v/>
      </c>
      <c r="D21" s="91" t="str">
        <f>IF(入力!D21="","",入力!D21)</f>
        <v/>
      </c>
      <c r="E21" s="227" t="str">
        <f>IF(入力!E21="", IF(D21="","",DATEDIF(D21,入力!$C$3,"Y")),入力!E21)</f>
        <v/>
      </c>
      <c r="F21" s="227" t="str">
        <f>IF(入力!F21="","",入力!F21)</f>
        <v/>
      </c>
      <c r="G21" s="146" t="str">
        <f>IF(入力!G21="","",入力!G21)</f>
        <v/>
      </c>
      <c r="H21" s="146" t="str">
        <f>IF(入力!H21="","",入力!H21)</f>
        <v/>
      </c>
      <c r="I21" s="227" t="str">
        <f>IF(入力!I21="","",入力!I21)</f>
        <v/>
      </c>
      <c r="J21" s="122" t="str">
        <f>IF(入力!J21="","",入力!J21)</f>
        <v/>
      </c>
      <c r="K21" s="406" t="str">
        <f>IF(入力!K21="","",入力!K21)</f>
        <v/>
      </c>
      <c r="L21" s="342" t="str">
        <f>IF(入力!L21="","",入力!L21)</f>
        <v/>
      </c>
      <c r="M21" s="325" t="str">
        <f>IF(入力!M21="","",入力!M21)</f>
        <v/>
      </c>
      <c r="N21" s="325" t="str">
        <f>IF(入力!N21="","",入力!N21)</f>
        <v/>
      </c>
      <c r="O21" s="325" t="str">
        <f>IF(入力!O21="", IF(OR(入力!L21="",入力!M21="",入力!N21=""),"",(入力!L21-(入力!L21*(4.57/(1.0868-0.00133*(入力!M21+入力!N21))-4.142)*100)/100)),入力!O21)</f>
        <v/>
      </c>
      <c r="P21" s="325" t="str">
        <f>IF(入力!P21="", IF(入力!K21="","",IF(入力!L21="","",入力!L21/POWER(入力!K21/100,2))),入力!P21)</f>
        <v/>
      </c>
      <c r="Q21" s="407" t="str">
        <f>IF(入力!Q21="","",入力!Q21)</f>
        <v/>
      </c>
      <c r="R21" s="379" t="str">
        <f>IF(入力!R21="","",入力!R21)</f>
        <v/>
      </c>
      <c r="S21" s="342" t="str">
        <f>IF(入力!S21="","",入力!S21)</f>
        <v/>
      </c>
      <c r="T21" s="352" t="str">
        <f>IF(入力!T21="","",入力!T21)</f>
        <v/>
      </c>
      <c r="U21" s="344" t="str">
        <f>IF(入力!U21="","",入力!U21)</f>
        <v/>
      </c>
      <c r="V21" s="413" t="str">
        <f>IF(入力!V21="","",入力!V21)</f>
        <v/>
      </c>
      <c r="W21" s="417" t="str">
        <f>IF(入力!W21="","",入力!W21)</f>
        <v/>
      </c>
      <c r="X21" s="418" t="str">
        <f>IF(入力!X21="","",入力!X21)</f>
        <v/>
      </c>
      <c r="Y21" s="361" t="str">
        <f>IF(入力!Y21="", IF(入力!W21="",IF(入力!X21="","",入力!X21-入力!Q21),IF(入力!X21="",入力!W21-入力!Q21,IF(入力!W21&gt;入力!X21,入力!W21-入力!Q21,入力!X21-入力!Q21))),入力!Y21)</f>
        <v/>
      </c>
      <c r="Z21" s="361" t="str">
        <f>IF(入力!Z21="","",入力!Z21)</f>
        <v/>
      </c>
      <c r="AA21" s="361" t="str">
        <f>IF(入力!AA21="","",入力!AA21)</f>
        <v/>
      </c>
      <c r="AB2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361" t="str">
        <f>IF(入力!AC21="","",入力!AC21)</f>
        <v/>
      </c>
      <c r="AD21" s="361" t="str">
        <f>IF(入力!AD21="","",入力!AD21)</f>
        <v/>
      </c>
      <c r="AE2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361" t="str">
        <f>IF(入力!AF21="","",入力!AF21)</f>
        <v/>
      </c>
      <c r="AG21" s="361" t="str">
        <f>IF(入力!AG21="","",入力!AG21)</f>
        <v/>
      </c>
      <c r="AH2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342" t="str">
        <f>IF(入力!AI21="","",入力!AI21)</f>
        <v/>
      </c>
      <c r="AJ21" s="354" t="str">
        <f>IF(入力!AJ21="","",入力!AJ21)</f>
        <v/>
      </c>
      <c r="AK21" s="340" t="str">
        <f>IF(入力!AK21="","",入力!AK21)</f>
        <v/>
      </c>
      <c r="AL21" s="345" t="str">
        <f>IF(入力!AL21="","",入力!AL21)</f>
        <v/>
      </c>
      <c r="AM21" s="324" t="str">
        <f>IF(入力!AM21="","",入力!AM21)</f>
        <v/>
      </c>
      <c r="AN21" s="379" t="str">
        <f>IF(入力!AN21="","",入力!AN21)</f>
        <v/>
      </c>
      <c r="AO21" s="324" t="str">
        <f>IF(入力!AO21="","",入力!AO21)</f>
        <v/>
      </c>
      <c r="AP21" s="379" t="str">
        <f>IF(入力!AP21="","",入力!AP21)</f>
        <v/>
      </c>
      <c r="AQ21" s="324" t="str">
        <f>IF(入力!AQ21="","",入力!AQ21)</f>
        <v/>
      </c>
      <c r="AR21" s="379" t="str">
        <f>IF(入力!AR21="","",入力!AR21)</f>
        <v/>
      </c>
      <c r="AS21" s="389" t="str">
        <f>IF(入力!AS21="","",入力!AS21)</f>
        <v/>
      </c>
      <c r="AT21" s="425" t="str">
        <f>IF(入力!AT21="","",入力!AT21)</f>
        <v/>
      </c>
      <c r="AU21" s="324" t="str">
        <f>IF(入力!AU21="","",入力!AU21)</f>
        <v/>
      </c>
      <c r="AV21" s="332" t="str">
        <f>IF(入力!AV21="","",入力!AV21)</f>
        <v/>
      </c>
      <c r="AW21" s="324" t="str">
        <f>IF(入力!AW21="","",入力!AW21)</f>
        <v/>
      </c>
      <c r="AX21" s="396" t="str">
        <f>IF(入力!AX21="","",入力!AX21)</f>
        <v/>
      </c>
    </row>
    <row r="22" spans="1:50">
      <c r="A22" s="84">
        <f>IF(入力!A22="","",入力!A22)</f>
        <v>9</v>
      </c>
      <c r="B22" s="146" t="str">
        <f>IF(入力!B22="","",入力!B22)</f>
        <v/>
      </c>
      <c r="C22" s="146" t="str">
        <f>IF(入力!C22="","",入力!C22)</f>
        <v/>
      </c>
      <c r="D22" s="91" t="str">
        <f>IF(入力!D22="","",入力!D22)</f>
        <v/>
      </c>
      <c r="E22" s="227" t="str">
        <f>IF(入力!E22="", IF(D22="","",DATEDIF(D22,入力!$C$3,"Y")),入力!E22)</f>
        <v/>
      </c>
      <c r="F22" s="227" t="str">
        <f>IF(入力!F22="","",入力!F22)</f>
        <v/>
      </c>
      <c r="G22" s="146" t="str">
        <f>IF(入力!G22="","",入力!G22)</f>
        <v/>
      </c>
      <c r="H22" s="146" t="str">
        <f>IF(入力!H22="","",入力!H22)</f>
        <v/>
      </c>
      <c r="I22" s="227" t="str">
        <f>IF(入力!I22="","",入力!I22)</f>
        <v/>
      </c>
      <c r="J22" s="122" t="str">
        <f>IF(入力!J22="","",入力!J22)</f>
        <v/>
      </c>
      <c r="K22" s="406" t="str">
        <f>IF(入力!K22="","",入力!K22)</f>
        <v/>
      </c>
      <c r="L22" s="342" t="str">
        <f>IF(入力!L22="","",入力!L22)</f>
        <v/>
      </c>
      <c r="M22" s="325" t="str">
        <f>IF(入力!M22="","",入力!M22)</f>
        <v/>
      </c>
      <c r="N22" s="325" t="str">
        <f>IF(入力!N22="","",入力!N22)</f>
        <v/>
      </c>
      <c r="O22" s="325" t="str">
        <f>IF(入力!O22="", IF(OR(入力!L22="",入力!M22="",入力!N22=""),"",(入力!L22-(入力!L22*(4.57/(1.0868-0.00133*(入力!M22+入力!N22))-4.142)*100)/100)),入力!O22)</f>
        <v/>
      </c>
      <c r="P22" s="325" t="str">
        <f>IF(入力!P22="", IF(入力!K22="","",IF(入力!L22="","",入力!L22/POWER(入力!K22/100,2))),入力!P22)</f>
        <v/>
      </c>
      <c r="Q22" s="407" t="str">
        <f>IF(入力!Q22="","",入力!Q22)</f>
        <v/>
      </c>
      <c r="R22" s="379" t="str">
        <f>IF(入力!R22="","",入力!R22)</f>
        <v/>
      </c>
      <c r="S22" s="342" t="str">
        <f>IF(入力!S22="","",入力!S22)</f>
        <v/>
      </c>
      <c r="T22" s="352" t="str">
        <f>IF(入力!T22="","",入力!T22)</f>
        <v/>
      </c>
      <c r="U22" s="344" t="str">
        <f>IF(入力!U22="","",入力!U22)</f>
        <v/>
      </c>
      <c r="V22" s="413" t="str">
        <f>IF(入力!V22="","",入力!V22)</f>
        <v/>
      </c>
      <c r="W22" s="417" t="str">
        <f>IF(入力!W22="","",入力!W22)</f>
        <v/>
      </c>
      <c r="X22" s="418" t="str">
        <f>IF(入力!X22="","",入力!X22)</f>
        <v/>
      </c>
      <c r="Y22" s="361" t="str">
        <f>IF(入力!Y22="", IF(入力!W22="",IF(入力!X22="","",入力!X22-入力!Q22),IF(入力!X22="",入力!W22-入力!Q22,IF(入力!W22&gt;入力!X22,入力!W22-入力!Q22,入力!X22-入力!Q22))),入力!Y22)</f>
        <v/>
      </c>
      <c r="Z22" s="361" t="str">
        <f>IF(入力!Z22="","",入力!Z22)</f>
        <v/>
      </c>
      <c r="AA22" s="361" t="str">
        <f>IF(入力!AA22="","",入力!AA22)</f>
        <v/>
      </c>
      <c r="AB2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361" t="str">
        <f>IF(入力!AC22="","",入力!AC22)</f>
        <v/>
      </c>
      <c r="AD22" s="361" t="str">
        <f>IF(入力!AD22="","",入力!AD22)</f>
        <v/>
      </c>
      <c r="AE2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361" t="str">
        <f>IF(入力!AF22="","",入力!AF22)</f>
        <v/>
      </c>
      <c r="AG22" s="361" t="str">
        <f>IF(入力!AG22="","",入力!AG22)</f>
        <v/>
      </c>
      <c r="AH2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342" t="str">
        <f>IF(入力!AI22="","",入力!AI22)</f>
        <v/>
      </c>
      <c r="AJ22" s="354" t="str">
        <f>IF(入力!AJ22="","",入力!AJ22)</f>
        <v/>
      </c>
      <c r="AK22" s="340" t="str">
        <f>IF(入力!AK22="","",入力!AK22)</f>
        <v/>
      </c>
      <c r="AL22" s="345" t="str">
        <f>IF(入力!AL22="","",入力!AL22)</f>
        <v/>
      </c>
      <c r="AM22" s="324" t="str">
        <f>IF(入力!AM22="","",入力!AM22)</f>
        <v/>
      </c>
      <c r="AN22" s="379" t="str">
        <f>IF(入力!AN22="","",入力!AN22)</f>
        <v/>
      </c>
      <c r="AO22" s="324" t="str">
        <f>IF(入力!AO22="","",入力!AO22)</f>
        <v/>
      </c>
      <c r="AP22" s="379" t="str">
        <f>IF(入力!AP22="","",入力!AP22)</f>
        <v/>
      </c>
      <c r="AQ22" s="324" t="str">
        <f>IF(入力!AQ22="","",入力!AQ22)</f>
        <v/>
      </c>
      <c r="AR22" s="379" t="str">
        <f>IF(入力!AR22="","",入力!AR22)</f>
        <v/>
      </c>
      <c r="AS22" s="389" t="str">
        <f>IF(入力!AS22="","",入力!AS22)</f>
        <v/>
      </c>
      <c r="AT22" s="425" t="str">
        <f>IF(入力!AT22="","",入力!AT22)</f>
        <v/>
      </c>
      <c r="AU22" s="324" t="str">
        <f>IF(入力!AU22="","",入力!AU22)</f>
        <v/>
      </c>
      <c r="AV22" s="332" t="str">
        <f>IF(入力!AV22="","",入力!AV22)</f>
        <v/>
      </c>
      <c r="AW22" s="324" t="str">
        <f>IF(入力!AW22="","",入力!AW22)</f>
        <v/>
      </c>
      <c r="AX22" s="396" t="str">
        <f>IF(入力!AX22="","",入力!AX22)</f>
        <v/>
      </c>
    </row>
    <row r="23" spans="1:50">
      <c r="A23" s="84">
        <f>IF(入力!A23="","",入力!A23)</f>
        <v>10</v>
      </c>
      <c r="B23" s="146" t="str">
        <f>IF(入力!B23="","",入力!B23)</f>
        <v/>
      </c>
      <c r="C23" s="146" t="str">
        <f>IF(入力!C23="","",入力!C23)</f>
        <v/>
      </c>
      <c r="D23" s="91" t="str">
        <f>IF(入力!D23="","",入力!D23)</f>
        <v/>
      </c>
      <c r="E23" s="227" t="str">
        <f>IF(入力!E23="", IF(D23="","",DATEDIF(D23,入力!$C$3,"Y")),入力!E23)</f>
        <v/>
      </c>
      <c r="F23" s="227" t="str">
        <f>IF(入力!F23="","",入力!F23)</f>
        <v/>
      </c>
      <c r="G23" s="146" t="str">
        <f>IF(入力!G23="","",入力!G23)</f>
        <v/>
      </c>
      <c r="H23" s="146" t="str">
        <f>IF(入力!H23="","",入力!H23)</f>
        <v/>
      </c>
      <c r="I23" s="227" t="str">
        <f>IF(入力!I23="","",入力!I23)</f>
        <v/>
      </c>
      <c r="J23" s="122" t="str">
        <f>IF(入力!J23="","",入力!J23)</f>
        <v/>
      </c>
      <c r="K23" s="406" t="str">
        <f>IF(入力!K23="","",入力!K23)</f>
        <v/>
      </c>
      <c r="L23" s="342" t="str">
        <f>IF(入力!L23="","",入力!L23)</f>
        <v/>
      </c>
      <c r="M23" s="325" t="str">
        <f>IF(入力!M23="","",入力!M23)</f>
        <v/>
      </c>
      <c r="N23" s="325" t="str">
        <f>IF(入力!N23="","",入力!N23)</f>
        <v/>
      </c>
      <c r="O23" s="325" t="str">
        <f>IF(入力!O23="", IF(OR(入力!L23="",入力!M23="",入力!N23=""),"",(入力!L23-(入力!L23*(4.57/(1.0868-0.00133*(入力!M23+入力!N23))-4.142)*100)/100)),入力!O23)</f>
        <v/>
      </c>
      <c r="P23" s="325" t="str">
        <f>IF(入力!P23="", IF(入力!K23="","",IF(入力!L23="","",入力!L23/POWER(入力!K23/100,2))),入力!P23)</f>
        <v/>
      </c>
      <c r="Q23" s="407" t="str">
        <f>IF(入力!Q23="","",入力!Q23)</f>
        <v/>
      </c>
      <c r="R23" s="379" t="str">
        <f>IF(入力!R23="","",入力!R23)</f>
        <v/>
      </c>
      <c r="S23" s="342" t="str">
        <f>IF(入力!S23="","",入力!S23)</f>
        <v/>
      </c>
      <c r="T23" s="352" t="str">
        <f>IF(入力!T23="","",入力!T23)</f>
        <v/>
      </c>
      <c r="U23" s="344" t="str">
        <f>IF(入力!U23="","",入力!U23)</f>
        <v/>
      </c>
      <c r="V23" s="413" t="str">
        <f>IF(入力!V23="","",入力!V23)</f>
        <v/>
      </c>
      <c r="W23" s="417" t="str">
        <f>IF(入力!W23="","",入力!W23)</f>
        <v/>
      </c>
      <c r="X23" s="418" t="str">
        <f>IF(入力!X23="","",入力!X23)</f>
        <v/>
      </c>
      <c r="Y23" s="361" t="str">
        <f>IF(入力!Y23="", IF(入力!W23="",IF(入力!X23="","",入力!X23-入力!Q23),IF(入力!X23="",入力!W23-入力!Q23,IF(入力!W23&gt;入力!X23,入力!W23-入力!Q23,入力!X23-入力!Q23))),入力!Y23)</f>
        <v/>
      </c>
      <c r="Z23" s="361" t="str">
        <f>IF(入力!Z23="","",入力!Z23)</f>
        <v/>
      </c>
      <c r="AA23" s="361" t="str">
        <f>IF(入力!AA23="","",入力!AA23)</f>
        <v/>
      </c>
      <c r="AB2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361" t="str">
        <f>IF(入力!AC23="","",入力!AC23)</f>
        <v/>
      </c>
      <c r="AD23" s="361" t="str">
        <f>IF(入力!AD23="","",入力!AD23)</f>
        <v/>
      </c>
      <c r="AE2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361" t="str">
        <f>IF(入力!AF23="","",入力!AF23)</f>
        <v/>
      </c>
      <c r="AG23" s="361" t="str">
        <f>IF(入力!AG23="","",入力!AG23)</f>
        <v/>
      </c>
      <c r="AH2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342" t="str">
        <f>IF(入力!AI23="","",入力!AI23)</f>
        <v/>
      </c>
      <c r="AJ23" s="354" t="str">
        <f>IF(入力!AJ23="","",入力!AJ23)</f>
        <v/>
      </c>
      <c r="AK23" s="340" t="str">
        <f>IF(入力!AK23="","",入力!AK23)</f>
        <v/>
      </c>
      <c r="AL23" s="345" t="str">
        <f>IF(入力!AL23="","",入力!AL23)</f>
        <v/>
      </c>
      <c r="AM23" s="324" t="str">
        <f>IF(入力!AM23="","",入力!AM23)</f>
        <v/>
      </c>
      <c r="AN23" s="379" t="str">
        <f>IF(入力!AN23="","",入力!AN23)</f>
        <v/>
      </c>
      <c r="AO23" s="324" t="str">
        <f>IF(入力!AO23="","",入力!AO23)</f>
        <v/>
      </c>
      <c r="AP23" s="379" t="str">
        <f>IF(入力!AP23="","",入力!AP23)</f>
        <v/>
      </c>
      <c r="AQ23" s="324" t="str">
        <f>IF(入力!AQ23="","",入力!AQ23)</f>
        <v/>
      </c>
      <c r="AR23" s="379" t="str">
        <f>IF(入力!AR23="","",入力!AR23)</f>
        <v/>
      </c>
      <c r="AS23" s="389" t="str">
        <f>IF(入力!AS23="","",入力!AS23)</f>
        <v/>
      </c>
      <c r="AT23" s="425" t="str">
        <f>IF(入力!AT23="","",入力!AT23)</f>
        <v/>
      </c>
      <c r="AU23" s="324" t="str">
        <f>IF(入力!AU23="","",入力!AU23)</f>
        <v/>
      </c>
      <c r="AV23" s="332" t="str">
        <f>IF(入力!AV23="","",入力!AV23)</f>
        <v/>
      </c>
      <c r="AW23" s="324" t="str">
        <f>IF(入力!AW23="","",入力!AW23)</f>
        <v/>
      </c>
      <c r="AX23" s="396" t="str">
        <f>IF(入力!AX23="","",入力!AX23)</f>
        <v/>
      </c>
    </row>
    <row r="24" spans="1:50">
      <c r="A24" s="84">
        <f>IF(入力!A24="","",入力!A24)</f>
        <v>11</v>
      </c>
      <c r="B24" s="146" t="str">
        <f>IF(入力!B24="","",入力!B24)</f>
        <v/>
      </c>
      <c r="C24" s="146" t="str">
        <f>IF(入力!C24="","",入力!C24)</f>
        <v/>
      </c>
      <c r="D24" s="91" t="str">
        <f>IF(入力!D24="","",入力!D24)</f>
        <v/>
      </c>
      <c r="E24" s="227" t="str">
        <f>IF(入力!E24="", IF(D24="","",DATEDIF(D24,入力!$C$3,"Y")),入力!E24)</f>
        <v/>
      </c>
      <c r="F24" s="227" t="str">
        <f>IF(入力!F24="","",入力!F24)</f>
        <v/>
      </c>
      <c r="G24" s="146" t="str">
        <f>IF(入力!G24="","",入力!G24)</f>
        <v/>
      </c>
      <c r="H24" s="146" t="str">
        <f>IF(入力!H24="","",入力!H24)</f>
        <v/>
      </c>
      <c r="I24" s="227" t="str">
        <f>IF(入力!I24="","",入力!I24)</f>
        <v/>
      </c>
      <c r="J24" s="122" t="str">
        <f>IF(入力!J24="","",入力!J24)</f>
        <v/>
      </c>
      <c r="K24" s="406" t="str">
        <f>IF(入力!K24="","",入力!K24)</f>
        <v/>
      </c>
      <c r="L24" s="342" t="str">
        <f>IF(入力!L24="","",入力!L24)</f>
        <v/>
      </c>
      <c r="M24" s="325" t="str">
        <f>IF(入力!M24="","",入力!M24)</f>
        <v/>
      </c>
      <c r="N24" s="325" t="str">
        <f>IF(入力!N24="","",入力!N24)</f>
        <v/>
      </c>
      <c r="O24" s="325" t="str">
        <f>IF(入力!O24="", IF(OR(入力!L24="",入力!M24="",入力!N24=""),"",(入力!L24-(入力!L24*(4.57/(1.0868-0.00133*(入力!M24+入力!N24))-4.142)*100)/100)),入力!O24)</f>
        <v/>
      </c>
      <c r="P24" s="325" t="str">
        <f>IF(入力!P24="", IF(入力!K24="","",IF(入力!L24="","",入力!L24/POWER(入力!K24/100,2))),入力!P24)</f>
        <v/>
      </c>
      <c r="Q24" s="407" t="str">
        <f>IF(入力!Q24="","",入力!Q24)</f>
        <v/>
      </c>
      <c r="R24" s="379" t="str">
        <f>IF(入力!R24="","",入力!R24)</f>
        <v/>
      </c>
      <c r="S24" s="342" t="str">
        <f>IF(入力!S24="","",入力!S24)</f>
        <v/>
      </c>
      <c r="T24" s="352" t="str">
        <f>IF(入力!T24="","",入力!T24)</f>
        <v/>
      </c>
      <c r="U24" s="344" t="str">
        <f>IF(入力!U24="","",入力!U24)</f>
        <v/>
      </c>
      <c r="V24" s="413" t="str">
        <f>IF(入力!V24="","",入力!V24)</f>
        <v/>
      </c>
      <c r="W24" s="389" t="str">
        <f>IF(入力!W24="","",入力!W24)</f>
        <v/>
      </c>
      <c r="X24" s="418" t="str">
        <f>IF(入力!X24="","",入力!X24)</f>
        <v/>
      </c>
      <c r="Y24" s="361" t="str">
        <f>IF(入力!Y24="", IF(入力!W24="",IF(入力!X24="","",入力!X24-入力!Q24),IF(入力!X24="",入力!W24-入力!Q24,IF(入力!W24&gt;入力!X24,入力!W24-入力!Q24,入力!X24-入力!Q24))),入力!Y24)</f>
        <v/>
      </c>
      <c r="Z24" s="361" t="str">
        <f>IF(入力!Z24="","",入力!Z24)</f>
        <v/>
      </c>
      <c r="AA24" s="361" t="str">
        <f>IF(入力!AA24="","",入力!AA24)</f>
        <v/>
      </c>
      <c r="AB2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361" t="str">
        <f>IF(入力!AC24="","",入力!AC24)</f>
        <v/>
      </c>
      <c r="AD24" s="361" t="str">
        <f>IF(入力!AD24="","",入力!AD24)</f>
        <v/>
      </c>
      <c r="AE2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361" t="str">
        <f>IF(入力!AF24="","",入力!AF24)</f>
        <v/>
      </c>
      <c r="AG24" s="361" t="str">
        <f>IF(入力!AG24="","",入力!AG24)</f>
        <v/>
      </c>
      <c r="AH2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342" t="str">
        <f>IF(入力!AI24="","",入力!AI24)</f>
        <v/>
      </c>
      <c r="AJ24" s="354" t="str">
        <f>IF(入力!AJ24="","",入力!AJ24)</f>
        <v/>
      </c>
      <c r="AK24" s="340" t="str">
        <f>IF(入力!AK24="","",入力!AK24)</f>
        <v/>
      </c>
      <c r="AL24" s="345" t="str">
        <f>IF(入力!AL24="","",入力!AL24)</f>
        <v/>
      </c>
      <c r="AM24" s="324" t="str">
        <f>IF(入力!AM24="","",入力!AM24)</f>
        <v/>
      </c>
      <c r="AN24" s="379" t="str">
        <f>IF(入力!AN24="","",入力!AN24)</f>
        <v/>
      </c>
      <c r="AO24" s="324" t="str">
        <f>IF(入力!AO24="","",入力!AO24)</f>
        <v/>
      </c>
      <c r="AP24" s="379" t="str">
        <f>IF(入力!AP24="","",入力!AP24)</f>
        <v/>
      </c>
      <c r="AQ24" s="324" t="str">
        <f>IF(入力!AQ24="","",入力!AQ24)</f>
        <v/>
      </c>
      <c r="AR24" s="379" t="str">
        <f>IF(入力!AR24="","",入力!AR24)</f>
        <v/>
      </c>
      <c r="AS24" s="389" t="str">
        <f>IF(入力!AS24="","",入力!AS24)</f>
        <v/>
      </c>
      <c r="AT24" s="425" t="str">
        <f>IF(入力!AT24="","",入力!AT24)</f>
        <v/>
      </c>
      <c r="AU24" s="324" t="str">
        <f>IF(入力!AU24="","",入力!AU24)</f>
        <v/>
      </c>
      <c r="AV24" s="332" t="str">
        <f>IF(入力!AV24="","",入力!AV24)</f>
        <v/>
      </c>
      <c r="AW24" s="324" t="str">
        <f>IF(入力!AW24="","",入力!AW24)</f>
        <v/>
      </c>
      <c r="AX24" s="396" t="str">
        <f>IF(入力!AX24="","",入力!AX24)</f>
        <v/>
      </c>
    </row>
    <row r="25" spans="1:50">
      <c r="A25" s="84">
        <f>IF(入力!A25="","",入力!A25)</f>
        <v>12</v>
      </c>
      <c r="B25" s="146" t="str">
        <f>IF(入力!B25="","",入力!B25)</f>
        <v/>
      </c>
      <c r="C25" s="146" t="str">
        <f>IF(入力!C25="","",入力!C25)</f>
        <v/>
      </c>
      <c r="D25" s="91" t="str">
        <f>IF(入力!D25="","",入力!D25)</f>
        <v/>
      </c>
      <c r="E25" s="227" t="str">
        <f>IF(入力!E25="", IF(D25="","",DATEDIF(D25,入力!$C$3,"Y")),入力!E25)</f>
        <v/>
      </c>
      <c r="F25" s="227" t="str">
        <f>IF(入力!F25="","",入力!F25)</f>
        <v/>
      </c>
      <c r="G25" s="146" t="str">
        <f>IF(入力!G25="","",入力!G25)</f>
        <v/>
      </c>
      <c r="H25" s="146" t="str">
        <f>IF(入力!H25="","",入力!H25)</f>
        <v/>
      </c>
      <c r="I25" s="227" t="str">
        <f>IF(入力!I25="","",入力!I25)</f>
        <v/>
      </c>
      <c r="J25" s="122" t="str">
        <f>IF(入力!J25="","",入力!J25)</f>
        <v/>
      </c>
      <c r="K25" s="406" t="str">
        <f>IF(入力!K25="","",入力!K25)</f>
        <v/>
      </c>
      <c r="L25" s="342" t="str">
        <f>IF(入力!L25="","",入力!L25)</f>
        <v/>
      </c>
      <c r="M25" s="325" t="str">
        <f>IF(入力!M25="","",入力!M25)</f>
        <v/>
      </c>
      <c r="N25" s="325" t="str">
        <f>IF(入力!N25="","",入力!N25)</f>
        <v/>
      </c>
      <c r="O25" s="325" t="str">
        <f>IF(入力!O25="", IF(OR(入力!L25="",入力!M25="",入力!N25=""),"",(入力!L25-(入力!L25*(4.57/(1.0868-0.00133*(入力!M25+入力!N25))-4.142)*100)/100)),入力!O25)</f>
        <v/>
      </c>
      <c r="P25" s="325" t="str">
        <f>IF(入力!P25="", IF(入力!K25="","",IF(入力!L25="","",入力!L25/POWER(入力!K25/100,2))),入力!P25)</f>
        <v/>
      </c>
      <c r="Q25" s="407" t="str">
        <f>IF(入力!Q25="","",入力!Q25)</f>
        <v/>
      </c>
      <c r="R25" s="379" t="str">
        <f>IF(入力!R25="","",入力!R25)</f>
        <v/>
      </c>
      <c r="S25" s="342" t="str">
        <f>IF(入力!S25="","",入力!S25)</f>
        <v/>
      </c>
      <c r="T25" s="352" t="str">
        <f>IF(入力!T25="","",入力!T25)</f>
        <v/>
      </c>
      <c r="U25" s="344" t="str">
        <f>IF(入力!U25="","",入力!U25)</f>
        <v/>
      </c>
      <c r="V25" s="413" t="str">
        <f>IF(入力!V25="","",入力!V25)</f>
        <v/>
      </c>
      <c r="W25" s="417" t="str">
        <f>IF(入力!W25="","",入力!W25)</f>
        <v/>
      </c>
      <c r="X25" s="418" t="str">
        <f>IF(入力!X25="","",入力!X25)</f>
        <v/>
      </c>
      <c r="Y25" s="361" t="str">
        <f>IF(入力!Y25="", IF(入力!W25="",IF(入力!X25="","",入力!X25-入力!Q25),IF(入力!X25="",入力!W25-入力!Q25,IF(入力!W25&gt;入力!X25,入力!W25-入力!Q25,入力!X25-入力!Q25))),入力!Y25)</f>
        <v/>
      </c>
      <c r="Z25" s="361" t="str">
        <f>IF(入力!Z25="","",入力!Z25)</f>
        <v/>
      </c>
      <c r="AA25" s="361" t="str">
        <f>IF(入力!AA25="","",入力!AA25)</f>
        <v/>
      </c>
      <c r="AB2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361" t="str">
        <f>IF(入力!AC25="","",入力!AC25)</f>
        <v/>
      </c>
      <c r="AD25" s="361" t="str">
        <f>IF(入力!AD25="","",入力!AD25)</f>
        <v/>
      </c>
      <c r="AE2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361" t="str">
        <f>IF(入力!AF25="","",入力!AF25)</f>
        <v/>
      </c>
      <c r="AG25" s="361" t="str">
        <f>IF(入力!AG25="","",入力!AG25)</f>
        <v/>
      </c>
      <c r="AH2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342" t="str">
        <f>IF(入力!AI25="","",入力!AI25)</f>
        <v/>
      </c>
      <c r="AJ25" s="354" t="str">
        <f>IF(入力!AJ25="","",入力!AJ25)</f>
        <v/>
      </c>
      <c r="AK25" s="340" t="str">
        <f>IF(入力!AK25="","",入力!AK25)</f>
        <v/>
      </c>
      <c r="AL25" s="345" t="str">
        <f>IF(入力!AL25="","",入力!AL25)</f>
        <v/>
      </c>
      <c r="AM25" s="324" t="str">
        <f>IF(入力!AM25="","",入力!AM25)</f>
        <v/>
      </c>
      <c r="AN25" s="379" t="str">
        <f>IF(入力!AN25="","",入力!AN25)</f>
        <v/>
      </c>
      <c r="AO25" s="324" t="str">
        <f>IF(入力!AO25="","",入力!AO25)</f>
        <v/>
      </c>
      <c r="AP25" s="379" t="str">
        <f>IF(入力!AP25="","",入力!AP25)</f>
        <v/>
      </c>
      <c r="AQ25" s="324" t="str">
        <f>IF(入力!AQ25="","",入力!AQ25)</f>
        <v/>
      </c>
      <c r="AR25" s="379" t="str">
        <f>IF(入力!AR25="","",入力!AR25)</f>
        <v/>
      </c>
      <c r="AS25" s="389" t="str">
        <f>IF(入力!AS25="","",入力!AS25)</f>
        <v/>
      </c>
      <c r="AT25" s="425" t="str">
        <f>IF(入力!AT25="","",入力!AT25)</f>
        <v/>
      </c>
      <c r="AU25" s="324" t="str">
        <f>IF(入力!AU25="","",入力!AU25)</f>
        <v/>
      </c>
      <c r="AV25" s="332" t="str">
        <f>IF(入力!AV25="","",入力!AV25)</f>
        <v/>
      </c>
      <c r="AW25" s="324" t="str">
        <f>IF(入力!AW25="","",入力!AW25)</f>
        <v/>
      </c>
      <c r="AX25" s="396" t="str">
        <f>IF(入力!AX25="","",入力!AX25)</f>
        <v/>
      </c>
    </row>
    <row r="26" spans="1:50">
      <c r="A26" s="84">
        <f>IF(入力!A26="","",入力!A26)</f>
        <v>13</v>
      </c>
      <c r="B26" s="146" t="str">
        <f>IF(入力!B26="","",入力!B26)</f>
        <v/>
      </c>
      <c r="C26" s="146" t="str">
        <f>IF(入力!C26="","",入力!C26)</f>
        <v/>
      </c>
      <c r="D26" s="91" t="str">
        <f>IF(入力!D26="","",入力!D26)</f>
        <v/>
      </c>
      <c r="E26" s="227" t="str">
        <f>IF(入力!E26="", IF(D26="","",DATEDIF(D26,入力!$C$3,"Y")),入力!E26)</f>
        <v/>
      </c>
      <c r="F26" s="227" t="str">
        <f>IF(入力!F26="","",入力!F26)</f>
        <v/>
      </c>
      <c r="G26" s="146" t="str">
        <f>IF(入力!G26="","",入力!G26)</f>
        <v/>
      </c>
      <c r="H26" s="146" t="str">
        <f>IF(入力!H26="","",入力!H26)</f>
        <v/>
      </c>
      <c r="I26" s="227" t="str">
        <f>IF(入力!I26="","",入力!I26)</f>
        <v/>
      </c>
      <c r="J26" s="122" t="str">
        <f>IF(入力!J26="","",入力!J26)</f>
        <v/>
      </c>
      <c r="K26" s="406" t="str">
        <f>IF(入力!K26="","",入力!K26)</f>
        <v/>
      </c>
      <c r="L26" s="342" t="str">
        <f>IF(入力!L26="","",入力!L26)</f>
        <v/>
      </c>
      <c r="M26" s="325" t="str">
        <f>IF(入力!M26="","",入力!M26)</f>
        <v/>
      </c>
      <c r="N26" s="325" t="str">
        <f>IF(入力!N26="","",入力!N26)</f>
        <v/>
      </c>
      <c r="O26" s="325" t="str">
        <f>IF(入力!O26="", IF(OR(入力!L26="",入力!M26="",入力!N26=""),"",(入力!L26-(入力!L26*(4.57/(1.0868-0.00133*(入力!M26+入力!N26))-4.142)*100)/100)),入力!O26)</f>
        <v/>
      </c>
      <c r="P26" s="325" t="str">
        <f>IF(入力!P26="", IF(入力!K26="","",IF(入力!L26="","",入力!L26/POWER(入力!K26/100,2))),入力!P26)</f>
        <v/>
      </c>
      <c r="Q26" s="407" t="str">
        <f>IF(入力!Q26="","",入力!Q26)</f>
        <v/>
      </c>
      <c r="R26" s="379" t="str">
        <f>IF(入力!R26="","",入力!R26)</f>
        <v/>
      </c>
      <c r="S26" s="342" t="str">
        <f>IF(入力!S26="","",入力!S26)</f>
        <v/>
      </c>
      <c r="T26" s="352" t="str">
        <f>IF(入力!T26="","",入力!T26)</f>
        <v/>
      </c>
      <c r="U26" s="344" t="str">
        <f>IF(入力!U26="","",入力!U26)</f>
        <v/>
      </c>
      <c r="V26" s="413" t="str">
        <f>IF(入力!V26="","",入力!V26)</f>
        <v/>
      </c>
      <c r="W26" s="417" t="str">
        <f>IF(入力!W26="","",入力!W26)</f>
        <v/>
      </c>
      <c r="X26" s="418" t="str">
        <f>IF(入力!X26="","",入力!X26)</f>
        <v/>
      </c>
      <c r="Y26" s="361" t="str">
        <f>IF(入力!Y26="", IF(入力!W26="",IF(入力!X26="","",入力!X26-入力!Q26),IF(入力!X26="",入力!W26-入力!Q26,IF(入力!W26&gt;入力!X26,入力!W26-入力!Q26,入力!X26-入力!Q26))),入力!Y26)</f>
        <v/>
      </c>
      <c r="Z26" s="361" t="str">
        <f>IF(入力!Z26="","",入力!Z26)</f>
        <v/>
      </c>
      <c r="AA26" s="361" t="str">
        <f>IF(入力!AA26="","",入力!AA26)</f>
        <v/>
      </c>
      <c r="AB2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361" t="str">
        <f>IF(入力!AC26="","",入力!AC26)</f>
        <v/>
      </c>
      <c r="AD26" s="361" t="str">
        <f>IF(入力!AD26="","",入力!AD26)</f>
        <v/>
      </c>
      <c r="AE2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361" t="str">
        <f>IF(入力!AF26="","",入力!AF26)</f>
        <v/>
      </c>
      <c r="AG26" s="361" t="str">
        <f>IF(入力!AG26="","",入力!AG26)</f>
        <v/>
      </c>
      <c r="AH2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342" t="str">
        <f>IF(入力!AI26="","",入力!AI26)</f>
        <v/>
      </c>
      <c r="AJ26" s="354" t="str">
        <f>IF(入力!AJ26="","",入力!AJ26)</f>
        <v/>
      </c>
      <c r="AK26" s="340" t="str">
        <f>IF(入力!AK26="","",入力!AK26)</f>
        <v/>
      </c>
      <c r="AL26" s="345" t="str">
        <f>IF(入力!AL26="","",入力!AL26)</f>
        <v/>
      </c>
      <c r="AM26" s="324" t="str">
        <f>IF(入力!AM26="","",入力!AM26)</f>
        <v/>
      </c>
      <c r="AN26" s="379" t="str">
        <f>IF(入力!AN26="","",入力!AN26)</f>
        <v/>
      </c>
      <c r="AO26" s="324" t="str">
        <f>IF(入力!AO26="","",入力!AO26)</f>
        <v/>
      </c>
      <c r="AP26" s="379" t="str">
        <f>IF(入力!AP26="","",入力!AP26)</f>
        <v/>
      </c>
      <c r="AQ26" s="324" t="str">
        <f>IF(入力!AQ26="","",入力!AQ26)</f>
        <v/>
      </c>
      <c r="AR26" s="379" t="str">
        <f>IF(入力!AR26="","",入力!AR26)</f>
        <v/>
      </c>
      <c r="AS26" s="389" t="str">
        <f>IF(入力!AS26="","",入力!AS26)</f>
        <v/>
      </c>
      <c r="AT26" s="425" t="str">
        <f>IF(入力!AT26="","",入力!AT26)</f>
        <v/>
      </c>
      <c r="AU26" s="324" t="str">
        <f>IF(入力!AU26="","",入力!AU26)</f>
        <v/>
      </c>
      <c r="AV26" s="332" t="str">
        <f>IF(入力!AV26="","",入力!AV26)</f>
        <v/>
      </c>
      <c r="AW26" s="324" t="str">
        <f>IF(入力!AW26="","",入力!AW26)</f>
        <v/>
      </c>
      <c r="AX26" s="396" t="str">
        <f>IF(入力!AX26="","",入力!AX26)</f>
        <v/>
      </c>
    </row>
    <row r="27" spans="1:50">
      <c r="A27" s="84">
        <f>IF(入力!A27="","",入力!A27)</f>
        <v>14</v>
      </c>
      <c r="B27" s="146" t="str">
        <f>IF(入力!B27="","",入力!B27)</f>
        <v/>
      </c>
      <c r="C27" s="146" t="str">
        <f>IF(入力!C27="","",入力!C27)</f>
        <v/>
      </c>
      <c r="D27" s="91" t="str">
        <f>IF(入力!D27="","",入力!D27)</f>
        <v/>
      </c>
      <c r="E27" s="227" t="str">
        <f>IF(入力!E27="", IF(D27="","",DATEDIF(D27,入力!$C$3,"Y")),入力!E27)</f>
        <v/>
      </c>
      <c r="F27" s="227" t="str">
        <f>IF(入力!F27="","",入力!F27)</f>
        <v/>
      </c>
      <c r="G27" s="146" t="str">
        <f>IF(入力!G27="","",入力!G27)</f>
        <v/>
      </c>
      <c r="H27" s="146" t="str">
        <f>IF(入力!H27="","",入力!H27)</f>
        <v/>
      </c>
      <c r="I27" s="227" t="str">
        <f>IF(入力!I27="","",入力!I27)</f>
        <v/>
      </c>
      <c r="J27" s="122" t="str">
        <f>IF(入力!J27="","",入力!J27)</f>
        <v/>
      </c>
      <c r="K27" s="406" t="str">
        <f>IF(入力!K27="","",入力!K27)</f>
        <v/>
      </c>
      <c r="L27" s="342" t="str">
        <f>IF(入力!L27="","",入力!L27)</f>
        <v/>
      </c>
      <c r="M27" s="325" t="str">
        <f>IF(入力!M27="","",入力!M27)</f>
        <v/>
      </c>
      <c r="N27" s="325" t="str">
        <f>IF(入力!N27="","",入力!N27)</f>
        <v/>
      </c>
      <c r="O27" s="325" t="str">
        <f>IF(入力!O27="", IF(OR(入力!L27="",入力!M27="",入力!N27=""),"",(入力!L27-(入力!L27*(4.57/(1.0868-0.00133*(入力!M27+入力!N27))-4.142)*100)/100)),入力!O27)</f>
        <v/>
      </c>
      <c r="P27" s="325" t="str">
        <f>IF(入力!P27="", IF(入力!K27="","",IF(入力!L27="","",入力!L27/POWER(入力!K27/100,2))),入力!P27)</f>
        <v/>
      </c>
      <c r="Q27" s="407" t="str">
        <f>IF(入力!Q27="","",入力!Q27)</f>
        <v/>
      </c>
      <c r="R27" s="379" t="str">
        <f>IF(入力!R27="","",入力!R27)</f>
        <v/>
      </c>
      <c r="S27" s="342" t="str">
        <f>IF(入力!S27="","",入力!S27)</f>
        <v/>
      </c>
      <c r="T27" s="352" t="str">
        <f>IF(入力!T27="","",入力!T27)</f>
        <v/>
      </c>
      <c r="U27" s="344" t="str">
        <f>IF(入力!U27="","",入力!U27)</f>
        <v/>
      </c>
      <c r="V27" s="413" t="str">
        <f>IF(入力!V27="","",入力!V27)</f>
        <v/>
      </c>
      <c r="W27" s="417" t="str">
        <f>IF(入力!W27="","",入力!W27)</f>
        <v/>
      </c>
      <c r="X27" s="418" t="str">
        <f>IF(入力!X27="","",入力!X27)</f>
        <v/>
      </c>
      <c r="Y27" s="361" t="str">
        <f>IF(入力!Y27="", IF(入力!W27="",IF(入力!X27="","",入力!X27-入力!Q27),IF(入力!X27="",入力!W27-入力!Q27,IF(入力!W27&gt;入力!X27,入力!W27-入力!Q27,入力!X27-入力!Q27))),入力!Y27)</f>
        <v/>
      </c>
      <c r="Z27" s="361" t="str">
        <f>IF(入力!Z27="","",入力!Z27)</f>
        <v/>
      </c>
      <c r="AA27" s="361" t="str">
        <f>IF(入力!AA27="","",入力!AA27)</f>
        <v/>
      </c>
      <c r="AB2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361" t="str">
        <f>IF(入力!AC27="","",入力!AC27)</f>
        <v/>
      </c>
      <c r="AD27" s="361" t="str">
        <f>IF(入力!AD27="","",入力!AD27)</f>
        <v/>
      </c>
      <c r="AE2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361" t="str">
        <f>IF(入力!AF27="","",入力!AF27)</f>
        <v/>
      </c>
      <c r="AG27" s="361" t="str">
        <f>IF(入力!AG27="","",入力!AG27)</f>
        <v/>
      </c>
      <c r="AH2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342" t="str">
        <f>IF(入力!AI27="","",入力!AI27)</f>
        <v/>
      </c>
      <c r="AJ27" s="354" t="str">
        <f>IF(入力!AJ27="","",入力!AJ27)</f>
        <v/>
      </c>
      <c r="AK27" s="340" t="str">
        <f>IF(入力!AK27="","",入力!AK27)</f>
        <v/>
      </c>
      <c r="AL27" s="345" t="str">
        <f>IF(入力!AL27="","",入力!AL27)</f>
        <v/>
      </c>
      <c r="AM27" s="324" t="str">
        <f>IF(入力!AM27="","",入力!AM27)</f>
        <v/>
      </c>
      <c r="AN27" s="379" t="str">
        <f>IF(入力!AN27="","",入力!AN27)</f>
        <v/>
      </c>
      <c r="AO27" s="324" t="str">
        <f>IF(入力!AO27="","",入力!AO27)</f>
        <v/>
      </c>
      <c r="AP27" s="379" t="str">
        <f>IF(入力!AP27="","",入力!AP27)</f>
        <v/>
      </c>
      <c r="AQ27" s="324" t="str">
        <f>IF(入力!AQ27="","",入力!AQ27)</f>
        <v/>
      </c>
      <c r="AR27" s="379" t="str">
        <f>IF(入力!AR27="","",入力!AR27)</f>
        <v/>
      </c>
      <c r="AS27" s="389" t="str">
        <f>IF(入力!AS27="","",入力!AS27)</f>
        <v/>
      </c>
      <c r="AT27" s="425" t="str">
        <f>IF(入力!AT27="","",入力!AT27)</f>
        <v/>
      </c>
      <c r="AU27" s="324" t="str">
        <f>IF(入力!AU27="","",入力!AU27)</f>
        <v/>
      </c>
      <c r="AV27" s="332" t="str">
        <f>IF(入力!AV27="","",入力!AV27)</f>
        <v/>
      </c>
      <c r="AW27" s="324" t="str">
        <f>IF(入力!AW27="","",入力!AW27)</f>
        <v/>
      </c>
      <c r="AX27" s="396" t="str">
        <f>IF(入力!AX27="","",入力!AX27)</f>
        <v/>
      </c>
    </row>
    <row r="28" spans="1:50">
      <c r="A28" s="84">
        <f>IF(入力!A28="","",入力!A28)</f>
        <v>15</v>
      </c>
      <c r="B28" s="146" t="str">
        <f>IF(入力!B28="","",入力!B28)</f>
        <v/>
      </c>
      <c r="C28" s="146" t="str">
        <f>IF(入力!C28="","",入力!C28)</f>
        <v/>
      </c>
      <c r="D28" s="91" t="str">
        <f>IF(入力!D28="","",入力!D28)</f>
        <v/>
      </c>
      <c r="E28" s="227" t="str">
        <f>IF(入力!E28="", IF(D28="","",DATEDIF(D28,入力!$C$3,"Y")),入力!E28)</f>
        <v/>
      </c>
      <c r="F28" s="227" t="str">
        <f>IF(入力!F28="","",入力!F28)</f>
        <v/>
      </c>
      <c r="G28" s="146" t="str">
        <f>IF(入力!G28="","",入力!G28)</f>
        <v/>
      </c>
      <c r="H28" s="146" t="str">
        <f>IF(入力!H28="","",入力!H28)</f>
        <v/>
      </c>
      <c r="I28" s="227" t="str">
        <f>IF(入力!I28="","",入力!I28)</f>
        <v/>
      </c>
      <c r="J28" s="122" t="str">
        <f>IF(入力!J28="","",入力!J28)</f>
        <v/>
      </c>
      <c r="K28" s="406" t="str">
        <f>IF(入力!K28="","",入力!K28)</f>
        <v/>
      </c>
      <c r="L28" s="342" t="str">
        <f>IF(入力!L28="","",入力!L28)</f>
        <v/>
      </c>
      <c r="M28" s="325" t="str">
        <f>IF(入力!M28="","",入力!M28)</f>
        <v/>
      </c>
      <c r="N28" s="325" t="str">
        <f>IF(入力!N28="","",入力!N28)</f>
        <v/>
      </c>
      <c r="O28" s="325" t="str">
        <f>IF(入力!O28="", IF(OR(入力!L28="",入力!M28="",入力!N28=""),"",(入力!L28-(入力!L28*(4.57/(1.0868-0.00133*(入力!M28+入力!N28))-4.142)*100)/100)),入力!O28)</f>
        <v/>
      </c>
      <c r="P28" s="325" t="str">
        <f>IF(入力!P28="", IF(入力!K28="","",IF(入力!L28="","",入力!L28/POWER(入力!K28/100,2))),入力!P28)</f>
        <v/>
      </c>
      <c r="Q28" s="407" t="str">
        <f>IF(入力!Q28="","",入力!Q28)</f>
        <v/>
      </c>
      <c r="R28" s="379" t="str">
        <f>IF(入力!R28="","",入力!R28)</f>
        <v/>
      </c>
      <c r="S28" s="342" t="str">
        <f>IF(入力!S28="","",入力!S28)</f>
        <v/>
      </c>
      <c r="T28" s="352" t="str">
        <f>IF(入力!T28="","",入力!T28)</f>
        <v/>
      </c>
      <c r="U28" s="344" t="str">
        <f>IF(入力!U28="","",入力!U28)</f>
        <v/>
      </c>
      <c r="V28" s="413" t="str">
        <f>IF(入力!V28="","",入力!V28)</f>
        <v/>
      </c>
      <c r="W28" s="417" t="str">
        <f>IF(入力!W28="","",入力!W28)</f>
        <v/>
      </c>
      <c r="X28" s="418" t="str">
        <f>IF(入力!X28="","",入力!X28)</f>
        <v/>
      </c>
      <c r="Y28" s="361" t="str">
        <f>IF(入力!Y28="", IF(入力!W28="",IF(入力!X28="","",入力!X28-入力!Q28),IF(入力!X28="",入力!W28-入力!Q28,IF(入力!W28&gt;入力!X28,入力!W28-入力!Q28,入力!X28-入力!Q28))),入力!Y28)</f>
        <v/>
      </c>
      <c r="Z28" s="361" t="str">
        <f>IF(入力!Z28="","",入力!Z28)</f>
        <v/>
      </c>
      <c r="AA28" s="361" t="str">
        <f>IF(入力!AA28="","",入力!AA28)</f>
        <v/>
      </c>
      <c r="AB2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361" t="str">
        <f>IF(入力!AC28="","",入力!AC28)</f>
        <v/>
      </c>
      <c r="AD28" s="361" t="str">
        <f>IF(入力!AD28="","",入力!AD28)</f>
        <v/>
      </c>
      <c r="AE2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361" t="str">
        <f>IF(入力!AF28="","",入力!AF28)</f>
        <v/>
      </c>
      <c r="AG28" s="361" t="str">
        <f>IF(入力!AG28="","",入力!AG28)</f>
        <v/>
      </c>
      <c r="AH2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342" t="str">
        <f>IF(入力!AI28="","",入力!AI28)</f>
        <v/>
      </c>
      <c r="AJ28" s="354" t="str">
        <f>IF(入力!AJ28="","",入力!AJ28)</f>
        <v/>
      </c>
      <c r="AK28" s="340" t="str">
        <f>IF(入力!AK28="","",入力!AK28)</f>
        <v/>
      </c>
      <c r="AL28" s="354" t="str">
        <f>IF(入力!AL28="","",入力!AL28)</f>
        <v/>
      </c>
      <c r="AM28" s="324" t="str">
        <f>IF(入力!AM28="","",入力!AM28)</f>
        <v/>
      </c>
      <c r="AN28" s="379" t="str">
        <f>IF(入力!AN28="","",入力!AN28)</f>
        <v/>
      </c>
      <c r="AO28" s="324" t="str">
        <f>IF(入力!AO28="","",入力!AO28)</f>
        <v/>
      </c>
      <c r="AP28" s="379" t="str">
        <f>IF(入力!AP28="","",入力!AP28)</f>
        <v/>
      </c>
      <c r="AQ28" s="324" t="str">
        <f>IF(入力!AQ28="","",入力!AQ28)</f>
        <v/>
      </c>
      <c r="AR28" s="379" t="str">
        <f>IF(入力!AR28="","",入力!AR28)</f>
        <v/>
      </c>
      <c r="AS28" s="389" t="str">
        <f>IF(入力!AS28="","",入力!AS28)</f>
        <v/>
      </c>
      <c r="AT28" s="425" t="str">
        <f>IF(入力!AT28="","",入力!AT28)</f>
        <v/>
      </c>
      <c r="AU28" s="324" t="str">
        <f>IF(入力!AU28="","",入力!AU28)</f>
        <v/>
      </c>
      <c r="AV28" s="332" t="str">
        <f>IF(入力!AV28="","",入力!AV28)</f>
        <v/>
      </c>
      <c r="AW28" s="324" t="str">
        <f>IF(入力!AW28="","",入力!AW28)</f>
        <v/>
      </c>
      <c r="AX28" s="396" t="str">
        <f>IF(入力!AX28="","",入力!AX28)</f>
        <v/>
      </c>
    </row>
    <row r="29" spans="1:50">
      <c r="A29" s="84">
        <f>IF(入力!A29="","",入力!A29)</f>
        <v>16</v>
      </c>
      <c r="B29" s="146" t="str">
        <f>IF(入力!B29="","",入力!B29)</f>
        <v/>
      </c>
      <c r="C29" s="146" t="str">
        <f>IF(入力!C29="","",入力!C29)</f>
        <v/>
      </c>
      <c r="D29" s="91" t="str">
        <f>IF(入力!D29="","",入力!D29)</f>
        <v/>
      </c>
      <c r="E29" s="227" t="str">
        <f>IF(入力!E29="", IF(D29="","",DATEDIF(D29,入力!$C$3,"Y")),入力!E29)</f>
        <v/>
      </c>
      <c r="F29" s="227" t="str">
        <f>IF(入力!F29="","",入力!F29)</f>
        <v/>
      </c>
      <c r="G29" s="146" t="str">
        <f>IF(入力!G29="","",入力!G29)</f>
        <v/>
      </c>
      <c r="H29" s="146" t="str">
        <f>IF(入力!H29="","",入力!H29)</f>
        <v/>
      </c>
      <c r="I29" s="227" t="str">
        <f>IF(入力!I29="","",入力!I29)</f>
        <v/>
      </c>
      <c r="J29" s="122" t="str">
        <f>IF(入力!J29="","",入力!J29)</f>
        <v/>
      </c>
      <c r="K29" s="406" t="str">
        <f>IF(入力!K29="","",入力!K29)</f>
        <v/>
      </c>
      <c r="L29" s="342" t="str">
        <f>IF(入力!L29="","",入力!L29)</f>
        <v/>
      </c>
      <c r="M29" s="325" t="str">
        <f>IF(入力!M29="","",入力!M29)</f>
        <v/>
      </c>
      <c r="N29" s="325" t="str">
        <f>IF(入力!N29="","",入力!N29)</f>
        <v/>
      </c>
      <c r="O29" s="325" t="str">
        <f>IF(入力!O29="", IF(OR(入力!L29="",入力!M29="",入力!N29=""),"",(入力!L29-(入力!L29*(4.57/(1.0868-0.00133*(入力!M29+入力!N29))-4.142)*100)/100)),入力!O29)</f>
        <v/>
      </c>
      <c r="P29" s="325" t="str">
        <f>IF(入力!P29="", IF(入力!K29="","",IF(入力!L29="","",入力!L29/POWER(入力!K29/100,2))),入力!P29)</f>
        <v/>
      </c>
      <c r="Q29" s="407" t="str">
        <f>IF(入力!Q29="","",入力!Q29)</f>
        <v/>
      </c>
      <c r="R29" s="379" t="str">
        <f>IF(入力!R29="","",入力!R29)</f>
        <v/>
      </c>
      <c r="S29" s="342" t="str">
        <f>IF(入力!S29="","",入力!S29)</f>
        <v/>
      </c>
      <c r="T29" s="352" t="str">
        <f>IF(入力!T29="","",入力!T29)</f>
        <v/>
      </c>
      <c r="U29" s="344" t="str">
        <f>IF(入力!U29="","",入力!U29)</f>
        <v/>
      </c>
      <c r="V29" s="413" t="str">
        <f>IF(入力!V29="","",入力!V29)</f>
        <v/>
      </c>
      <c r="W29" s="417" t="str">
        <f>IF(入力!W29="","",入力!W29)</f>
        <v/>
      </c>
      <c r="X29" s="418" t="str">
        <f>IF(入力!X29="","",入力!X29)</f>
        <v/>
      </c>
      <c r="Y29" s="361" t="str">
        <f>IF(入力!Y29="", IF(入力!W29="",IF(入力!X29="","",入力!X29-入力!Q29),IF(入力!X29="",入力!W29-入力!Q29,IF(入力!W29&gt;入力!X29,入力!W29-入力!Q29,入力!X29-入力!Q29))),入力!Y29)</f>
        <v/>
      </c>
      <c r="Z29" s="361" t="str">
        <f>IF(入力!Z29="","",入力!Z29)</f>
        <v/>
      </c>
      <c r="AA29" s="361" t="str">
        <f>IF(入力!AA29="","",入力!AA29)</f>
        <v/>
      </c>
      <c r="AB2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361" t="str">
        <f>IF(入力!AC29="","",入力!AC29)</f>
        <v/>
      </c>
      <c r="AD29" s="361" t="str">
        <f>IF(入力!AD29="","",入力!AD29)</f>
        <v/>
      </c>
      <c r="AE2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361" t="str">
        <f>IF(入力!AF29="","",入力!AF29)</f>
        <v/>
      </c>
      <c r="AG29" s="361" t="str">
        <f>IF(入力!AG29="","",入力!AG29)</f>
        <v/>
      </c>
      <c r="AH2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342" t="str">
        <f>IF(入力!AI29="","",入力!AI29)</f>
        <v/>
      </c>
      <c r="AJ29" s="354" t="str">
        <f>IF(入力!AJ29="","",入力!AJ29)</f>
        <v/>
      </c>
      <c r="AK29" s="340" t="str">
        <f>IF(入力!AK29="","",入力!AK29)</f>
        <v/>
      </c>
      <c r="AL29" s="345" t="str">
        <f>IF(入力!AL29="","",入力!AL29)</f>
        <v/>
      </c>
      <c r="AM29" s="324" t="str">
        <f>IF(入力!AM29="","",入力!AM29)</f>
        <v/>
      </c>
      <c r="AN29" s="379" t="str">
        <f>IF(入力!AN29="","",入力!AN29)</f>
        <v/>
      </c>
      <c r="AO29" s="324" t="str">
        <f>IF(入力!AO29="","",入力!AO29)</f>
        <v/>
      </c>
      <c r="AP29" s="379" t="str">
        <f>IF(入力!AP29="","",入力!AP29)</f>
        <v/>
      </c>
      <c r="AQ29" s="324" t="str">
        <f>IF(入力!AQ29="","",入力!AQ29)</f>
        <v/>
      </c>
      <c r="AR29" s="379" t="str">
        <f>IF(入力!AR29="","",入力!AR29)</f>
        <v/>
      </c>
      <c r="AS29" s="389" t="str">
        <f>IF(入力!AS29="","",入力!AS29)</f>
        <v/>
      </c>
      <c r="AT29" s="425" t="str">
        <f>IF(入力!AT29="","",入力!AT29)</f>
        <v/>
      </c>
      <c r="AU29" s="324" t="str">
        <f>IF(入力!AU29="","",入力!AU29)</f>
        <v/>
      </c>
      <c r="AV29" s="332" t="str">
        <f>IF(入力!AV29="","",入力!AV29)</f>
        <v/>
      </c>
      <c r="AW29" s="324" t="str">
        <f>IF(入力!AW29="","",入力!AW29)</f>
        <v/>
      </c>
      <c r="AX29" s="396" t="str">
        <f>IF(入力!AX29="","",入力!AX29)</f>
        <v/>
      </c>
    </row>
    <row r="30" spans="1:50">
      <c r="A30" s="84">
        <f>IF(入力!A30="","",入力!A30)</f>
        <v>17</v>
      </c>
      <c r="B30" s="146" t="str">
        <f>IF(入力!B30="","",入力!B30)</f>
        <v/>
      </c>
      <c r="C30" s="146" t="str">
        <f>IF(入力!C30="","",入力!C30)</f>
        <v/>
      </c>
      <c r="D30" s="91" t="str">
        <f>IF(入力!D30="","",入力!D30)</f>
        <v/>
      </c>
      <c r="E30" s="227" t="str">
        <f>IF(入力!E30="", IF(D30="","",DATEDIF(D30,入力!$C$3,"Y")),入力!E30)</f>
        <v/>
      </c>
      <c r="F30" s="227" t="str">
        <f>IF(入力!F30="","",入力!F30)</f>
        <v/>
      </c>
      <c r="G30" s="146" t="str">
        <f>IF(入力!G30="","",入力!G30)</f>
        <v/>
      </c>
      <c r="H30" s="146" t="str">
        <f>IF(入力!H30="","",入力!H30)</f>
        <v/>
      </c>
      <c r="I30" s="227" t="str">
        <f>IF(入力!I30="","",入力!I30)</f>
        <v/>
      </c>
      <c r="J30" s="122" t="str">
        <f>IF(入力!J30="","",入力!J30)</f>
        <v/>
      </c>
      <c r="K30" s="406" t="str">
        <f>IF(入力!K30="","",入力!K30)</f>
        <v/>
      </c>
      <c r="L30" s="342" t="str">
        <f>IF(入力!L30="","",入力!L30)</f>
        <v/>
      </c>
      <c r="M30" s="325" t="str">
        <f>IF(入力!M30="","",入力!M30)</f>
        <v/>
      </c>
      <c r="N30" s="325" t="str">
        <f>IF(入力!N30="","",入力!N30)</f>
        <v/>
      </c>
      <c r="O30" s="325" t="str">
        <f>IF(入力!O30="", IF(OR(入力!L30="",入力!M30="",入力!N30=""),"",(入力!L30-(入力!L30*(4.57/(1.0868-0.00133*(入力!M30+入力!N30))-4.142)*100)/100)),入力!O30)</f>
        <v/>
      </c>
      <c r="P30" s="325" t="str">
        <f>IF(入力!P30="", IF(入力!K30="","",IF(入力!L30="","",入力!L30/POWER(入力!K30/100,2))),入力!P30)</f>
        <v/>
      </c>
      <c r="Q30" s="407" t="str">
        <f>IF(入力!Q30="","",入力!Q30)</f>
        <v/>
      </c>
      <c r="R30" s="379" t="str">
        <f>IF(入力!R30="","",入力!R30)</f>
        <v/>
      </c>
      <c r="S30" s="342" t="str">
        <f>IF(入力!S30="","",入力!S30)</f>
        <v/>
      </c>
      <c r="T30" s="352" t="str">
        <f>IF(入力!T30="","",入力!T30)</f>
        <v/>
      </c>
      <c r="U30" s="344" t="str">
        <f>IF(入力!U30="","",入力!U30)</f>
        <v/>
      </c>
      <c r="V30" s="413" t="str">
        <f>IF(入力!V30="","",入力!V30)</f>
        <v/>
      </c>
      <c r="W30" s="417" t="str">
        <f>IF(入力!W30="","",入力!W30)</f>
        <v/>
      </c>
      <c r="X30" s="418" t="str">
        <f>IF(入力!X30="","",入力!X30)</f>
        <v/>
      </c>
      <c r="Y30" s="361" t="str">
        <f>IF(入力!Y30="", IF(入力!W30="",IF(入力!X30="","",入力!X30-入力!Q30),IF(入力!X30="",入力!W30-入力!Q30,IF(入力!W30&gt;入力!X30,入力!W30-入力!Q30,入力!X30-入力!Q30))),入力!Y30)</f>
        <v/>
      </c>
      <c r="Z30" s="361" t="str">
        <f>IF(入力!Z30="","",入力!Z30)</f>
        <v/>
      </c>
      <c r="AA30" s="361" t="str">
        <f>IF(入力!AA30="","",入力!AA30)</f>
        <v/>
      </c>
      <c r="AB3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361" t="str">
        <f>IF(入力!AC30="","",入力!AC30)</f>
        <v/>
      </c>
      <c r="AD30" s="361" t="str">
        <f>IF(入力!AD30="","",入力!AD30)</f>
        <v/>
      </c>
      <c r="AE3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361" t="str">
        <f>IF(入力!AF30="","",入力!AF30)</f>
        <v/>
      </c>
      <c r="AG30" s="361" t="str">
        <f>IF(入力!AG30="","",入力!AG30)</f>
        <v/>
      </c>
      <c r="AH3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342" t="str">
        <f>IF(入力!AI30="","",入力!AI30)</f>
        <v/>
      </c>
      <c r="AJ30" s="354" t="str">
        <f>IF(入力!AJ30="","",入力!AJ30)</f>
        <v/>
      </c>
      <c r="AK30" s="340" t="str">
        <f>IF(入力!AK30="","",入力!AK30)</f>
        <v/>
      </c>
      <c r="AL30" s="349" t="str">
        <f>IF(入力!AL30="","",入力!AL30)</f>
        <v/>
      </c>
      <c r="AM30" s="406" t="str">
        <f>IF(入力!AM30="","",入力!AM30)</f>
        <v/>
      </c>
      <c r="AN30" s="379" t="str">
        <f>IF(入力!AN30="","",入力!AN30)</f>
        <v/>
      </c>
      <c r="AO30" s="324" t="str">
        <f>IF(入力!AO30="","",入力!AO30)</f>
        <v/>
      </c>
      <c r="AP30" s="379" t="str">
        <f>IF(入力!AP30="","",入力!AP30)</f>
        <v/>
      </c>
      <c r="AQ30" s="324" t="str">
        <f>IF(入力!AQ30="","",入力!AQ30)</f>
        <v/>
      </c>
      <c r="AR30" s="379" t="str">
        <f>IF(入力!AR30="","",入力!AR30)</f>
        <v/>
      </c>
      <c r="AS30" s="389" t="str">
        <f>IF(入力!AS30="","",入力!AS30)</f>
        <v/>
      </c>
      <c r="AT30" s="425" t="str">
        <f>IF(入力!AT30="","",入力!AT30)</f>
        <v/>
      </c>
      <c r="AU30" s="324" t="str">
        <f>IF(入力!AU30="","",入力!AU30)</f>
        <v/>
      </c>
      <c r="AV30" s="332" t="str">
        <f>IF(入力!AV30="","",入力!AV30)</f>
        <v/>
      </c>
      <c r="AW30" s="324" t="str">
        <f>IF(入力!AW30="","",入力!AW30)</f>
        <v/>
      </c>
      <c r="AX30" s="396" t="str">
        <f>IF(入力!AX30="","",入力!AX30)</f>
        <v/>
      </c>
    </row>
    <row r="31" spans="1:50">
      <c r="A31" s="84">
        <f>IF(入力!A31="","",入力!A31)</f>
        <v>18</v>
      </c>
      <c r="B31" s="146" t="str">
        <f>IF(入力!B31="","",入力!B31)</f>
        <v/>
      </c>
      <c r="C31" s="146" t="str">
        <f>IF(入力!C31="","",入力!C31)</f>
        <v/>
      </c>
      <c r="D31" s="91" t="str">
        <f>IF(入力!D31="","",入力!D31)</f>
        <v/>
      </c>
      <c r="E31" s="227" t="str">
        <f>IF(入力!E31="", IF(D31="","",DATEDIF(D31,入力!$C$3,"Y")),入力!E31)</f>
        <v/>
      </c>
      <c r="F31" s="227" t="str">
        <f>IF(入力!F31="","",入力!F31)</f>
        <v/>
      </c>
      <c r="G31" s="146" t="str">
        <f>IF(入力!G31="","",入力!G31)</f>
        <v/>
      </c>
      <c r="H31" s="146" t="str">
        <f>IF(入力!H31="","",入力!H31)</f>
        <v/>
      </c>
      <c r="I31" s="227" t="str">
        <f>IF(入力!I31="","",入力!I31)</f>
        <v/>
      </c>
      <c r="J31" s="122" t="str">
        <f>IF(入力!J31="","",入力!J31)</f>
        <v/>
      </c>
      <c r="K31" s="406" t="str">
        <f>IF(入力!K31="","",入力!K31)</f>
        <v/>
      </c>
      <c r="L31" s="342" t="str">
        <f>IF(入力!L31="","",入力!L31)</f>
        <v/>
      </c>
      <c r="M31" s="325" t="str">
        <f>IF(入力!M31="","",入力!M31)</f>
        <v/>
      </c>
      <c r="N31" s="325" t="str">
        <f>IF(入力!N31="","",入力!N31)</f>
        <v/>
      </c>
      <c r="O31" s="325" t="str">
        <f>IF(入力!O31="", IF(OR(入力!L31="",入力!M31="",入力!N31=""),"",(入力!L31-(入力!L31*(4.57/(1.0868-0.00133*(入力!M31+入力!N31))-4.142)*100)/100)),入力!O31)</f>
        <v/>
      </c>
      <c r="P31" s="325" t="str">
        <f>IF(入力!P31="", IF(入力!K31="","",IF(入力!L31="","",入力!L31/POWER(入力!K31/100,2))),入力!P31)</f>
        <v/>
      </c>
      <c r="Q31" s="407" t="str">
        <f>IF(入力!Q31="","",入力!Q31)</f>
        <v/>
      </c>
      <c r="R31" s="379" t="str">
        <f>IF(入力!R31="","",入力!R31)</f>
        <v/>
      </c>
      <c r="S31" s="342" t="str">
        <f>IF(入力!S31="","",入力!S31)</f>
        <v/>
      </c>
      <c r="T31" s="352" t="str">
        <f>IF(入力!T31="","",入力!T31)</f>
        <v/>
      </c>
      <c r="U31" s="344" t="str">
        <f>IF(入力!U31="","",入力!U31)</f>
        <v/>
      </c>
      <c r="V31" s="413" t="str">
        <f>IF(入力!V31="","",入力!V31)</f>
        <v/>
      </c>
      <c r="W31" s="417" t="str">
        <f>IF(入力!W31="","",入力!W31)</f>
        <v/>
      </c>
      <c r="X31" s="418" t="str">
        <f>IF(入力!X31="","",入力!X31)</f>
        <v/>
      </c>
      <c r="Y31" s="361" t="str">
        <f>IF(入力!Y31="", IF(入力!W31="",IF(入力!X31="","",入力!X31-入力!Q31),IF(入力!X31="",入力!W31-入力!Q31,IF(入力!W31&gt;入力!X31,入力!W31-入力!Q31,入力!X31-入力!Q31))),入力!Y31)</f>
        <v/>
      </c>
      <c r="Z31" s="361" t="str">
        <f>IF(入力!Z31="","",入力!Z31)</f>
        <v/>
      </c>
      <c r="AA31" s="361" t="str">
        <f>IF(入力!AA31="","",入力!AA31)</f>
        <v/>
      </c>
      <c r="AB3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361" t="str">
        <f>IF(入力!AC31="","",入力!AC31)</f>
        <v/>
      </c>
      <c r="AD31" s="361" t="str">
        <f>IF(入力!AD31="","",入力!AD31)</f>
        <v/>
      </c>
      <c r="AE3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361" t="str">
        <f>IF(入力!AF31="","",入力!AF31)</f>
        <v/>
      </c>
      <c r="AG31" s="361" t="str">
        <f>IF(入力!AG31="","",入力!AG31)</f>
        <v/>
      </c>
      <c r="AH3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342" t="str">
        <f>IF(入力!AI31="","",入力!AI31)</f>
        <v/>
      </c>
      <c r="AJ31" s="354" t="str">
        <f>IF(入力!AJ31="","",入力!AJ31)</f>
        <v/>
      </c>
      <c r="AK31" s="340" t="str">
        <f>IF(入力!AK31="","",入力!AK31)</f>
        <v/>
      </c>
      <c r="AL31" s="349" t="str">
        <f>IF(入力!AL31="","",入力!AL31)</f>
        <v/>
      </c>
      <c r="AM31" s="406" t="str">
        <f>IF(入力!AM31="","",入力!AM31)</f>
        <v/>
      </c>
      <c r="AN31" s="379" t="str">
        <f>IF(入力!AN31="","",入力!AN31)</f>
        <v/>
      </c>
      <c r="AO31" s="324" t="str">
        <f>IF(入力!AO31="","",入力!AO31)</f>
        <v/>
      </c>
      <c r="AP31" s="379" t="str">
        <f>IF(入力!AP31="","",入力!AP31)</f>
        <v/>
      </c>
      <c r="AQ31" s="324" t="str">
        <f>IF(入力!AQ31="","",入力!AQ31)</f>
        <v/>
      </c>
      <c r="AR31" s="379" t="str">
        <f>IF(入力!AR31="","",入力!AR31)</f>
        <v/>
      </c>
      <c r="AS31" s="389" t="str">
        <f>IF(入力!AS31="","",入力!AS31)</f>
        <v/>
      </c>
      <c r="AT31" s="425" t="str">
        <f>IF(入力!AT31="","",入力!AT31)</f>
        <v/>
      </c>
      <c r="AU31" s="324" t="str">
        <f>IF(入力!AU31="","",入力!AU31)</f>
        <v/>
      </c>
      <c r="AV31" s="332" t="str">
        <f>IF(入力!AV31="","",入力!AV31)</f>
        <v/>
      </c>
      <c r="AW31" s="324" t="str">
        <f>IF(入力!AW31="","",入力!AW31)</f>
        <v/>
      </c>
      <c r="AX31" s="396" t="str">
        <f>IF(入力!AX31="","",入力!AX31)</f>
        <v/>
      </c>
    </row>
    <row r="32" spans="1:50">
      <c r="A32" s="84">
        <f>IF(入力!A32="","",入力!A32)</f>
        <v>19</v>
      </c>
      <c r="B32" s="146" t="str">
        <f>IF(入力!B32="","",入力!B32)</f>
        <v/>
      </c>
      <c r="C32" s="146" t="str">
        <f>IF(入力!C32="","",入力!C32)</f>
        <v/>
      </c>
      <c r="D32" s="91" t="str">
        <f>IF(入力!D32="","",入力!D32)</f>
        <v/>
      </c>
      <c r="E32" s="227" t="str">
        <f>IF(入力!E32="", IF(D32="","",DATEDIF(D32,入力!$C$3,"Y")),入力!E32)</f>
        <v/>
      </c>
      <c r="F32" s="227" t="str">
        <f>IF(入力!F32="","",入力!F32)</f>
        <v/>
      </c>
      <c r="G32" s="146" t="str">
        <f>IF(入力!G32="","",入力!G32)</f>
        <v/>
      </c>
      <c r="H32" s="146" t="str">
        <f>IF(入力!H32="","",入力!H32)</f>
        <v/>
      </c>
      <c r="I32" s="227" t="str">
        <f>IF(入力!I32="","",入力!I32)</f>
        <v/>
      </c>
      <c r="J32" s="122" t="str">
        <f>IF(入力!J32="","",入力!J32)</f>
        <v/>
      </c>
      <c r="K32" s="406" t="str">
        <f>IF(入力!K32="","",入力!K32)</f>
        <v/>
      </c>
      <c r="L32" s="342" t="str">
        <f>IF(入力!L32="","",入力!L32)</f>
        <v/>
      </c>
      <c r="M32" s="325" t="str">
        <f>IF(入力!M32="","",入力!M32)</f>
        <v/>
      </c>
      <c r="N32" s="325" t="str">
        <f>IF(入力!N32="","",入力!N32)</f>
        <v/>
      </c>
      <c r="O32" s="325" t="str">
        <f>IF(入力!O32="", IF(OR(入力!L32="",入力!M32="",入力!N32=""),"",(入力!L32-(入力!L32*(4.57/(1.0868-0.00133*(入力!M32+入力!N32))-4.142)*100)/100)),入力!O32)</f>
        <v/>
      </c>
      <c r="P32" s="325" t="str">
        <f>IF(入力!P32="", IF(入力!K32="","",IF(入力!L32="","",入力!L32/POWER(入力!K32/100,2))),入力!P32)</f>
        <v/>
      </c>
      <c r="Q32" s="407" t="str">
        <f>IF(入力!Q32="","",入力!Q32)</f>
        <v/>
      </c>
      <c r="R32" s="379" t="str">
        <f>IF(入力!R32="","",入力!R32)</f>
        <v/>
      </c>
      <c r="S32" s="342" t="str">
        <f>IF(入力!S32="","",入力!S32)</f>
        <v/>
      </c>
      <c r="T32" s="352" t="str">
        <f>IF(入力!T32="","",入力!T32)</f>
        <v/>
      </c>
      <c r="U32" s="344" t="str">
        <f>IF(入力!U32="","",入力!U32)</f>
        <v/>
      </c>
      <c r="V32" s="413" t="str">
        <f>IF(入力!V32="","",入力!V32)</f>
        <v/>
      </c>
      <c r="W32" s="417" t="str">
        <f>IF(入力!W32="","",入力!W32)</f>
        <v/>
      </c>
      <c r="X32" s="418" t="str">
        <f>IF(入力!X32="","",入力!X32)</f>
        <v/>
      </c>
      <c r="Y32" s="361" t="str">
        <f>IF(入力!Y32="", IF(入力!W32="",IF(入力!X32="","",入力!X32-入力!Q32),IF(入力!X32="",入力!W32-入力!Q32,IF(入力!W32&gt;入力!X32,入力!W32-入力!Q32,入力!X32-入力!Q32))),入力!Y32)</f>
        <v/>
      </c>
      <c r="Z32" s="361" t="str">
        <f>IF(入力!Z32="","",入力!Z32)</f>
        <v/>
      </c>
      <c r="AA32" s="361" t="str">
        <f>IF(入力!AA32="","",入力!AA32)</f>
        <v/>
      </c>
      <c r="AB3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361" t="str">
        <f>IF(入力!AC32="","",入力!AC32)</f>
        <v/>
      </c>
      <c r="AD32" s="361" t="str">
        <f>IF(入力!AD32="","",入力!AD32)</f>
        <v/>
      </c>
      <c r="AE3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361" t="str">
        <f>IF(入力!AF32="","",入力!AF32)</f>
        <v/>
      </c>
      <c r="AG32" s="361" t="str">
        <f>IF(入力!AG32="","",入力!AG32)</f>
        <v/>
      </c>
      <c r="AH3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342" t="str">
        <f>IF(入力!AI32="","",入力!AI32)</f>
        <v/>
      </c>
      <c r="AJ32" s="354" t="str">
        <f>IF(入力!AJ32="","",入力!AJ32)</f>
        <v/>
      </c>
      <c r="AK32" s="340" t="str">
        <f>IF(入力!AK32="","",入力!AK32)</f>
        <v/>
      </c>
      <c r="AL32" s="349" t="str">
        <f>IF(入力!AL32="","",入力!AL32)</f>
        <v/>
      </c>
      <c r="AM32" s="406" t="str">
        <f>IF(入力!AM32="","",入力!AM32)</f>
        <v/>
      </c>
      <c r="AN32" s="379" t="str">
        <f>IF(入力!AN32="","",入力!AN32)</f>
        <v/>
      </c>
      <c r="AO32" s="324" t="str">
        <f>IF(入力!AO32="","",入力!AO32)</f>
        <v/>
      </c>
      <c r="AP32" s="379" t="str">
        <f>IF(入力!AP32="","",入力!AP32)</f>
        <v/>
      </c>
      <c r="AQ32" s="324" t="str">
        <f>IF(入力!AQ32="","",入力!AQ32)</f>
        <v/>
      </c>
      <c r="AR32" s="379" t="str">
        <f>IF(入力!AR32="","",入力!AR32)</f>
        <v/>
      </c>
      <c r="AS32" s="389" t="str">
        <f>IF(入力!AS32="","",入力!AS32)</f>
        <v/>
      </c>
      <c r="AT32" s="425" t="str">
        <f>IF(入力!AT32="","",入力!AT32)</f>
        <v/>
      </c>
      <c r="AU32" s="324" t="str">
        <f>IF(入力!AU32="","",入力!AU32)</f>
        <v/>
      </c>
      <c r="AV32" s="332" t="str">
        <f>IF(入力!AV32="","",入力!AV32)</f>
        <v/>
      </c>
      <c r="AW32" s="324" t="str">
        <f>IF(入力!AW32="","",入力!AW32)</f>
        <v/>
      </c>
      <c r="AX32" s="396" t="str">
        <f>IF(入力!AX32="","",入力!AX32)</f>
        <v/>
      </c>
    </row>
    <row r="33" spans="1:50">
      <c r="A33" s="84">
        <f>IF(入力!A33="","",入力!A33)</f>
        <v>20</v>
      </c>
      <c r="B33" s="146" t="str">
        <f>IF(入力!B33="","",入力!B33)</f>
        <v/>
      </c>
      <c r="C33" s="146" t="str">
        <f>IF(入力!C33="","",入力!C33)</f>
        <v/>
      </c>
      <c r="D33" s="91" t="str">
        <f>IF(入力!D33="","",入力!D33)</f>
        <v/>
      </c>
      <c r="E33" s="227" t="str">
        <f>IF(入力!E33="", IF(D33="","",DATEDIF(D33,入力!$C$3,"Y")),入力!E33)</f>
        <v/>
      </c>
      <c r="F33" s="227" t="str">
        <f>IF(入力!F33="","",入力!F33)</f>
        <v/>
      </c>
      <c r="G33" s="146" t="str">
        <f>IF(入力!G33="","",入力!G33)</f>
        <v/>
      </c>
      <c r="H33" s="146" t="str">
        <f>IF(入力!H33="","",入力!H33)</f>
        <v/>
      </c>
      <c r="I33" s="227" t="str">
        <f>IF(入力!I33="","",入力!I33)</f>
        <v/>
      </c>
      <c r="J33" s="122" t="str">
        <f>IF(入力!J33="","",入力!J33)</f>
        <v/>
      </c>
      <c r="K33" s="406" t="str">
        <f>IF(入力!K33="","",入力!K33)</f>
        <v/>
      </c>
      <c r="L33" s="342" t="str">
        <f>IF(入力!L33="","",入力!L33)</f>
        <v/>
      </c>
      <c r="M33" s="325" t="str">
        <f>IF(入力!M33="","",入力!M33)</f>
        <v/>
      </c>
      <c r="N33" s="325" t="str">
        <f>IF(入力!N33="","",入力!N33)</f>
        <v/>
      </c>
      <c r="O33" s="325" t="str">
        <f>IF(入力!O33="", IF(OR(入力!L33="",入力!M33="",入力!N33=""),"",(入力!L33-(入力!L33*(4.57/(1.0868-0.00133*(入力!M33+入力!N33))-4.142)*100)/100)),入力!O33)</f>
        <v/>
      </c>
      <c r="P33" s="325" t="str">
        <f>IF(入力!P33="", IF(入力!K33="","",IF(入力!L33="","",入力!L33/POWER(入力!K33/100,2))),入力!P33)</f>
        <v/>
      </c>
      <c r="Q33" s="407" t="str">
        <f>IF(入力!Q33="","",入力!Q33)</f>
        <v/>
      </c>
      <c r="R33" s="379" t="str">
        <f>IF(入力!R33="","",入力!R33)</f>
        <v/>
      </c>
      <c r="S33" s="342" t="str">
        <f>IF(入力!S33="","",入力!S33)</f>
        <v/>
      </c>
      <c r="T33" s="352" t="str">
        <f>IF(入力!T33="","",入力!T33)</f>
        <v/>
      </c>
      <c r="U33" s="344" t="str">
        <f>IF(入力!U33="","",入力!U33)</f>
        <v/>
      </c>
      <c r="V33" s="413" t="str">
        <f>IF(入力!V33="","",入力!V33)</f>
        <v/>
      </c>
      <c r="W33" s="417" t="str">
        <f>IF(入力!W33="","",入力!W33)</f>
        <v/>
      </c>
      <c r="X33" s="418" t="str">
        <f>IF(入力!X33="","",入力!X33)</f>
        <v/>
      </c>
      <c r="Y33" s="361" t="str">
        <f>IF(入力!Y33="", IF(入力!W33="",IF(入力!X33="","",入力!X33-入力!Q33),IF(入力!X33="",入力!W33-入力!Q33,IF(入力!W33&gt;入力!X33,入力!W33-入力!Q33,入力!X33-入力!Q33))),入力!Y33)</f>
        <v/>
      </c>
      <c r="Z33" s="361" t="str">
        <f>IF(入力!Z33="","",入力!Z33)</f>
        <v/>
      </c>
      <c r="AA33" s="361" t="str">
        <f>IF(入力!AA33="","",入力!AA33)</f>
        <v/>
      </c>
      <c r="AB3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361" t="str">
        <f>IF(入力!AC33="","",入力!AC33)</f>
        <v/>
      </c>
      <c r="AD33" s="361" t="str">
        <f>IF(入力!AD33="","",入力!AD33)</f>
        <v/>
      </c>
      <c r="AE3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361" t="str">
        <f>IF(入力!AF33="","",入力!AF33)</f>
        <v/>
      </c>
      <c r="AG33" s="361" t="str">
        <f>IF(入力!AG33="","",入力!AG33)</f>
        <v/>
      </c>
      <c r="AH3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342" t="str">
        <f>IF(入力!AI33="","",入力!AI33)</f>
        <v/>
      </c>
      <c r="AJ33" s="354" t="str">
        <f>IF(入力!AJ33="","",入力!AJ33)</f>
        <v/>
      </c>
      <c r="AK33" s="340" t="str">
        <f>IF(入力!AK33="","",入力!AK33)</f>
        <v/>
      </c>
      <c r="AL33" s="349" t="str">
        <f>IF(入力!AL33="","",入力!AL33)</f>
        <v/>
      </c>
      <c r="AM33" s="406" t="str">
        <f>IF(入力!AM33="","",入力!AM33)</f>
        <v/>
      </c>
      <c r="AN33" s="379" t="str">
        <f>IF(入力!AN33="","",入力!AN33)</f>
        <v/>
      </c>
      <c r="AO33" s="324" t="str">
        <f>IF(入力!AO33="","",入力!AO33)</f>
        <v/>
      </c>
      <c r="AP33" s="379" t="str">
        <f>IF(入力!AP33="","",入力!AP33)</f>
        <v/>
      </c>
      <c r="AQ33" s="324" t="str">
        <f>IF(入力!AQ33="","",入力!AQ33)</f>
        <v/>
      </c>
      <c r="AR33" s="379" t="str">
        <f>IF(入力!AR33="","",入力!AR33)</f>
        <v/>
      </c>
      <c r="AS33" s="389" t="str">
        <f>IF(入力!AS33="","",入力!AS33)</f>
        <v/>
      </c>
      <c r="AT33" s="425" t="str">
        <f>IF(入力!AT33="","",入力!AT33)</f>
        <v/>
      </c>
      <c r="AU33" s="324" t="str">
        <f>IF(入力!AU33="","",入力!AU33)</f>
        <v/>
      </c>
      <c r="AV33" s="332" t="str">
        <f>IF(入力!AV33="","",入力!AV33)</f>
        <v/>
      </c>
      <c r="AW33" s="324" t="str">
        <f>IF(入力!AW33="","",入力!AW33)</f>
        <v/>
      </c>
      <c r="AX33" s="396" t="str">
        <f>IF(入力!AX33="","",入力!AX33)</f>
        <v/>
      </c>
    </row>
    <row r="34" spans="1:50">
      <c r="A34" s="84">
        <f>IF(入力!A34="","",入力!A34)</f>
        <v>21</v>
      </c>
      <c r="B34" s="146" t="str">
        <f>IF(入力!B34="","",入力!B34)</f>
        <v/>
      </c>
      <c r="C34" s="146" t="str">
        <f>IF(入力!C34="","",入力!C34)</f>
        <v/>
      </c>
      <c r="D34" s="91" t="str">
        <f>IF(入力!D34="","",入力!D34)</f>
        <v/>
      </c>
      <c r="E34" s="227" t="str">
        <f>IF(入力!E34="", IF(D34="","",DATEDIF(D34,入力!$C$3,"Y")),入力!E34)</f>
        <v/>
      </c>
      <c r="F34" s="227" t="str">
        <f>IF(入力!F34="","",入力!F34)</f>
        <v/>
      </c>
      <c r="G34" s="146" t="str">
        <f>IF(入力!G34="","",入力!G34)</f>
        <v/>
      </c>
      <c r="H34" s="146" t="str">
        <f>IF(入力!H34="","",入力!H34)</f>
        <v/>
      </c>
      <c r="I34" s="227" t="str">
        <f>IF(入力!I34="","",入力!I34)</f>
        <v/>
      </c>
      <c r="J34" s="122" t="str">
        <f>IF(入力!J34="","",入力!J34)</f>
        <v/>
      </c>
      <c r="K34" s="406" t="str">
        <f>IF(入力!K34="","",入力!K34)</f>
        <v/>
      </c>
      <c r="L34" s="342" t="str">
        <f>IF(入力!L34="","",入力!L34)</f>
        <v/>
      </c>
      <c r="M34" s="325" t="str">
        <f>IF(入力!M34="","",入力!M34)</f>
        <v/>
      </c>
      <c r="N34" s="325" t="str">
        <f>IF(入力!N34="","",入力!N34)</f>
        <v/>
      </c>
      <c r="O34" s="325" t="str">
        <f>IF(入力!O34="", IF(OR(入力!L34="",入力!M34="",入力!N34=""),"",(入力!L34-(入力!L34*(4.57/(1.0868-0.00133*(入力!M34+入力!N34))-4.142)*100)/100)),入力!O34)</f>
        <v/>
      </c>
      <c r="P34" s="325" t="str">
        <f>IF(入力!P34="", IF(入力!K34="","",IF(入力!L34="","",入力!L34/POWER(入力!K34/100,2))),入力!P34)</f>
        <v/>
      </c>
      <c r="Q34" s="407" t="str">
        <f>IF(入力!Q34="","",入力!Q34)</f>
        <v/>
      </c>
      <c r="R34" s="379" t="str">
        <f>IF(入力!R34="","",入力!R34)</f>
        <v/>
      </c>
      <c r="S34" s="342" t="str">
        <f>IF(入力!S34="","",入力!S34)</f>
        <v/>
      </c>
      <c r="T34" s="352" t="str">
        <f>IF(入力!T34="","",入力!T34)</f>
        <v/>
      </c>
      <c r="U34" s="344" t="str">
        <f>IF(入力!U34="","",入力!U34)</f>
        <v/>
      </c>
      <c r="V34" s="413" t="str">
        <f>IF(入力!V34="","",入力!V34)</f>
        <v/>
      </c>
      <c r="W34" s="417" t="str">
        <f>IF(入力!W34="","",入力!W34)</f>
        <v/>
      </c>
      <c r="X34" s="418" t="str">
        <f>IF(入力!X34="","",入力!X34)</f>
        <v/>
      </c>
      <c r="Y34" s="361" t="str">
        <f>IF(入力!Y34="", IF(入力!W34="",IF(入力!X34="","",入力!X34-入力!Q34),IF(入力!X34="",入力!W34-入力!Q34,IF(入力!W34&gt;入力!X34,入力!W34-入力!Q34,入力!X34-入力!Q34))),入力!Y34)</f>
        <v/>
      </c>
      <c r="Z34" s="361" t="str">
        <f>IF(入力!Z34="","",入力!Z34)</f>
        <v/>
      </c>
      <c r="AA34" s="361" t="str">
        <f>IF(入力!AA34="","",入力!AA34)</f>
        <v/>
      </c>
      <c r="AB3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361" t="str">
        <f>IF(入力!AC34="","",入力!AC34)</f>
        <v/>
      </c>
      <c r="AD34" s="361" t="str">
        <f>IF(入力!AD34="","",入力!AD34)</f>
        <v/>
      </c>
      <c r="AE3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361" t="str">
        <f>IF(入力!AF34="","",入力!AF34)</f>
        <v/>
      </c>
      <c r="AG34" s="361" t="str">
        <f>IF(入力!AG34="","",入力!AG34)</f>
        <v/>
      </c>
      <c r="AH3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342" t="str">
        <f>IF(入力!AI34="","",入力!AI34)</f>
        <v/>
      </c>
      <c r="AJ34" s="354" t="str">
        <f>IF(入力!AJ34="","",入力!AJ34)</f>
        <v/>
      </c>
      <c r="AK34" s="340" t="str">
        <f>IF(入力!AK34="","",入力!AK34)</f>
        <v/>
      </c>
      <c r="AL34" s="349" t="str">
        <f>IF(入力!AL34="","",入力!AL34)</f>
        <v/>
      </c>
      <c r="AM34" s="406" t="str">
        <f>IF(入力!AM34="","",入力!AM34)</f>
        <v/>
      </c>
      <c r="AN34" s="379" t="str">
        <f>IF(入力!AN34="","",入力!AN34)</f>
        <v/>
      </c>
      <c r="AO34" s="324" t="str">
        <f>IF(入力!AO34="","",入力!AO34)</f>
        <v/>
      </c>
      <c r="AP34" s="379" t="str">
        <f>IF(入力!AP34="","",入力!AP34)</f>
        <v/>
      </c>
      <c r="AQ34" s="324" t="str">
        <f>IF(入力!AQ34="","",入力!AQ34)</f>
        <v/>
      </c>
      <c r="AR34" s="379" t="str">
        <f>IF(入力!AR34="","",入力!AR34)</f>
        <v/>
      </c>
      <c r="AS34" s="389" t="str">
        <f>IF(入力!AS34="","",入力!AS34)</f>
        <v/>
      </c>
      <c r="AT34" s="425" t="str">
        <f>IF(入力!AT34="","",入力!AT34)</f>
        <v/>
      </c>
      <c r="AU34" s="324" t="str">
        <f>IF(入力!AU34="","",入力!AU34)</f>
        <v/>
      </c>
      <c r="AV34" s="332" t="str">
        <f>IF(入力!AV34="","",入力!AV34)</f>
        <v/>
      </c>
      <c r="AW34" s="324" t="str">
        <f>IF(入力!AW34="","",入力!AW34)</f>
        <v/>
      </c>
      <c r="AX34" s="396" t="str">
        <f>IF(入力!AX34="","",入力!AX34)</f>
        <v/>
      </c>
    </row>
    <row r="35" spans="1:50">
      <c r="A35" s="84">
        <f>IF(入力!A35="","",入力!A35)</f>
        <v>22</v>
      </c>
      <c r="B35" s="146" t="str">
        <f>IF(入力!B35="","",入力!B35)</f>
        <v/>
      </c>
      <c r="C35" s="146" t="str">
        <f>IF(入力!C35="","",入力!C35)</f>
        <v/>
      </c>
      <c r="D35" s="91" t="str">
        <f>IF(入力!D35="","",入力!D35)</f>
        <v/>
      </c>
      <c r="E35" s="227" t="str">
        <f>IF(入力!E35="", IF(D35="","",DATEDIF(D35,入力!$C$3,"Y")),入力!E35)</f>
        <v/>
      </c>
      <c r="F35" s="227" t="str">
        <f>IF(入力!F35="","",入力!F35)</f>
        <v/>
      </c>
      <c r="G35" s="146" t="str">
        <f>IF(入力!G35="","",入力!G35)</f>
        <v/>
      </c>
      <c r="H35" s="146" t="str">
        <f>IF(入力!H35="","",入力!H35)</f>
        <v/>
      </c>
      <c r="I35" s="227" t="str">
        <f>IF(入力!I35="","",入力!I35)</f>
        <v/>
      </c>
      <c r="J35" s="122" t="str">
        <f>IF(入力!J35="","",入力!J35)</f>
        <v/>
      </c>
      <c r="K35" s="406" t="str">
        <f>IF(入力!K35="","",入力!K35)</f>
        <v/>
      </c>
      <c r="L35" s="342" t="str">
        <f>IF(入力!L35="","",入力!L35)</f>
        <v/>
      </c>
      <c r="M35" s="325" t="str">
        <f>IF(入力!M35="","",入力!M35)</f>
        <v/>
      </c>
      <c r="N35" s="325" t="str">
        <f>IF(入力!N35="","",入力!N35)</f>
        <v/>
      </c>
      <c r="O35" s="325" t="str">
        <f>IF(入力!O35="", IF(OR(入力!L35="",入力!M35="",入力!N35=""),"",(入力!L35-(入力!L35*(4.57/(1.0868-0.00133*(入力!M35+入力!N35))-4.142)*100)/100)),入力!O35)</f>
        <v/>
      </c>
      <c r="P35" s="325" t="str">
        <f>IF(入力!P35="", IF(入力!K35="","",IF(入力!L35="","",入力!L35/POWER(入力!K35/100,2))),入力!P35)</f>
        <v/>
      </c>
      <c r="Q35" s="407" t="str">
        <f>IF(入力!Q35="","",入力!Q35)</f>
        <v/>
      </c>
      <c r="R35" s="379" t="str">
        <f>IF(入力!R35="","",入力!R35)</f>
        <v/>
      </c>
      <c r="S35" s="342" t="str">
        <f>IF(入力!S35="","",入力!S35)</f>
        <v/>
      </c>
      <c r="T35" s="352" t="str">
        <f>IF(入力!T35="","",入力!T35)</f>
        <v/>
      </c>
      <c r="U35" s="344" t="str">
        <f>IF(入力!U35="","",入力!U35)</f>
        <v/>
      </c>
      <c r="V35" s="413" t="str">
        <f>IF(入力!V35="","",入力!V35)</f>
        <v/>
      </c>
      <c r="W35" s="417" t="str">
        <f>IF(入力!W35="","",入力!W35)</f>
        <v/>
      </c>
      <c r="X35" s="418" t="str">
        <f>IF(入力!X35="","",入力!X35)</f>
        <v/>
      </c>
      <c r="Y35" s="361" t="str">
        <f>IF(入力!Y35="", IF(入力!W35="",IF(入力!X35="","",入力!X35-入力!Q35),IF(入力!X35="",入力!W35-入力!Q35,IF(入力!W35&gt;入力!X35,入力!W35-入力!Q35,入力!X35-入力!Q35))),入力!Y35)</f>
        <v/>
      </c>
      <c r="Z35" s="361" t="str">
        <f>IF(入力!Z35="","",入力!Z35)</f>
        <v/>
      </c>
      <c r="AA35" s="361" t="str">
        <f>IF(入力!AA35="","",入力!AA35)</f>
        <v/>
      </c>
      <c r="AB3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361" t="str">
        <f>IF(入力!AC35="","",入力!AC35)</f>
        <v/>
      </c>
      <c r="AD35" s="361" t="str">
        <f>IF(入力!AD35="","",入力!AD35)</f>
        <v/>
      </c>
      <c r="AE3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361" t="str">
        <f>IF(入力!AF35="","",入力!AF35)</f>
        <v/>
      </c>
      <c r="AG35" s="361" t="str">
        <f>IF(入力!AG35="","",入力!AG35)</f>
        <v/>
      </c>
      <c r="AH3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342" t="str">
        <f>IF(入力!AI35="","",入力!AI35)</f>
        <v/>
      </c>
      <c r="AJ35" s="354" t="str">
        <f>IF(入力!AJ35="","",入力!AJ35)</f>
        <v/>
      </c>
      <c r="AK35" s="340" t="str">
        <f>IF(入力!AK35="","",入力!AK35)</f>
        <v/>
      </c>
      <c r="AL35" s="349" t="str">
        <f>IF(入力!AL35="","",入力!AL35)</f>
        <v/>
      </c>
      <c r="AM35" s="406" t="str">
        <f>IF(入力!AM35="","",入力!AM35)</f>
        <v/>
      </c>
      <c r="AN35" s="379" t="str">
        <f>IF(入力!AN35="","",入力!AN35)</f>
        <v/>
      </c>
      <c r="AO35" s="324" t="str">
        <f>IF(入力!AO35="","",入力!AO35)</f>
        <v/>
      </c>
      <c r="AP35" s="379" t="str">
        <f>IF(入力!AP35="","",入力!AP35)</f>
        <v/>
      </c>
      <c r="AQ35" s="324" t="str">
        <f>IF(入力!AQ35="","",入力!AQ35)</f>
        <v/>
      </c>
      <c r="AR35" s="379" t="str">
        <f>IF(入力!AR35="","",入力!AR35)</f>
        <v/>
      </c>
      <c r="AS35" s="389" t="str">
        <f>IF(入力!AS35="","",入力!AS35)</f>
        <v/>
      </c>
      <c r="AT35" s="425" t="str">
        <f>IF(入力!AT35="","",入力!AT35)</f>
        <v/>
      </c>
      <c r="AU35" s="324" t="str">
        <f>IF(入力!AU35="","",入力!AU35)</f>
        <v/>
      </c>
      <c r="AV35" s="332" t="str">
        <f>IF(入力!AV35="","",入力!AV35)</f>
        <v/>
      </c>
      <c r="AW35" s="324" t="str">
        <f>IF(入力!AW35="","",入力!AW35)</f>
        <v/>
      </c>
      <c r="AX35" s="396" t="str">
        <f>IF(入力!AX35="","",入力!AX35)</f>
        <v/>
      </c>
    </row>
    <row r="36" spans="1:50">
      <c r="A36" s="84">
        <f>IF(入力!A36="","",入力!A36)</f>
        <v>23</v>
      </c>
      <c r="B36" s="146" t="str">
        <f>IF(入力!B36="","",入力!B36)</f>
        <v/>
      </c>
      <c r="C36" s="146" t="str">
        <f>IF(入力!C36="","",入力!C36)</f>
        <v/>
      </c>
      <c r="D36" s="91" t="str">
        <f>IF(入力!D36="","",入力!D36)</f>
        <v/>
      </c>
      <c r="E36" s="227" t="str">
        <f>IF(入力!E36="", IF(D36="","",DATEDIF(D36,入力!$C$3,"Y")),入力!E36)</f>
        <v/>
      </c>
      <c r="F36" s="227" t="str">
        <f>IF(入力!F36="","",入力!F36)</f>
        <v/>
      </c>
      <c r="G36" s="146" t="str">
        <f>IF(入力!G36="","",入力!G36)</f>
        <v/>
      </c>
      <c r="H36" s="146" t="str">
        <f>IF(入力!H36="","",入力!H36)</f>
        <v/>
      </c>
      <c r="I36" s="227" t="str">
        <f>IF(入力!I36="","",入力!I36)</f>
        <v/>
      </c>
      <c r="J36" s="122" t="str">
        <f>IF(入力!J36="","",入力!J36)</f>
        <v/>
      </c>
      <c r="K36" s="406" t="str">
        <f>IF(入力!K36="","",入力!K36)</f>
        <v/>
      </c>
      <c r="L36" s="342" t="str">
        <f>IF(入力!L36="","",入力!L36)</f>
        <v/>
      </c>
      <c r="M36" s="325" t="str">
        <f>IF(入力!M36="","",入力!M36)</f>
        <v/>
      </c>
      <c r="N36" s="325" t="str">
        <f>IF(入力!N36="","",入力!N36)</f>
        <v/>
      </c>
      <c r="O36" s="325" t="str">
        <f>IF(入力!O36="", IF(OR(入力!L36="",入力!M36="",入力!N36=""),"",(入力!L36-(入力!L36*(4.57/(1.0868-0.00133*(入力!M36+入力!N36))-4.142)*100)/100)),入力!O36)</f>
        <v/>
      </c>
      <c r="P36" s="325" t="str">
        <f>IF(入力!P36="", IF(入力!K36="","",IF(入力!L36="","",入力!L36/POWER(入力!K36/100,2))),入力!P36)</f>
        <v/>
      </c>
      <c r="Q36" s="407" t="str">
        <f>IF(入力!Q36="","",入力!Q36)</f>
        <v/>
      </c>
      <c r="R36" s="379" t="str">
        <f>IF(入力!R36="","",入力!R36)</f>
        <v/>
      </c>
      <c r="S36" s="342" t="str">
        <f>IF(入力!S36="","",入力!S36)</f>
        <v/>
      </c>
      <c r="T36" s="352" t="str">
        <f>IF(入力!T36="","",入力!T36)</f>
        <v/>
      </c>
      <c r="U36" s="344" t="str">
        <f>IF(入力!U36="","",入力!U36)</f>
        <v/>
      </c>
      <c r="V36" s="413" t="str">
        <f>IF(入力!V36="","",入力!V36)</f>
        <v/>
      </c>
      <c r="W36" s="417" t="str">
        <f>IF(入力!W36="","",入力!W36)</f>
        <v/>
      </c>
      <c r="X36" s="418" t="str">
        <f>IF(入力!X36="","",入力!X36)</f>
        <v/>
      </c>
      <c r="Y36" s="361" t="str">
        <f>IF(入力!Y36="", IF(入力!W36="",IF(入力!X36="","",入力!X36-入力!Q36),IF(入力!X36="",入力!W36-入力!Q36,IF(入力!W36&gt;入力!X36,入力!W36-入力!Q36,入力!X36-入力!Q36))),入力!Y36)</f>
        <v/>
      </c>
      <c r="Z36" s="361" t="str">
        <f>IF(入力!Z36="","",入力!Z36)</f>
        <v/>
      </c>
      <c r="AA36" s="361" t="str">
        <f>IF(入力!AA36="","",入力!AA36)</f>
        <v/>
      </c>
      <c r="AB3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361" t="str">
        <f>IF(入力!AC36="","",入力!AC36)</f>
        <v/>
      </c>
      <c r="AD36" s="361" t="str">
        <f>IF(入力!AD36="","",入力!AD36)</f>
        <v/>
      </c>
      <c r="AE3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361" t="str">
        <f>IF(入力!AF36="","",入力!AF36)</f>
        <v/>
      </c>
      <c r="AG36" s="361" t="str">
        <f>IF(入力!AG36="","",入力!AG36)</f>
        <v/>
      </c>
      <c r="AH3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342" t="str">
        <f>IF(入力!AI36="","",入力!AI36)</f>
        <v/>
      </c>
      <c r="AJ36" s="354" t="str">
        <f>IF(入力!AJ36="","",入力!AJ36)</f>
        <v/>
      </c>
      <c r="AK36" s="340" t="str">
        <f>IF(入力!AK36="","",入力!AK36)</f>
        <v/>
      </c>
      <c r="AL36" s="349" t="str">
        <f>IF(入力!AL36="","",入力!AL36)</f>
        <v/>
      </c>
      <c r="AM36" s="406" t="str">
        <f>IF(入力!AM36="","",入力!AM36)</f>
        <v/>
      </c>
      <c r="AN36" s="379" t="str">
        <f>IF(入力!AN36="","",入力!AN36)</f>
        <v/>
      </c>
      <c r="AO36" s="324" t="str">
        <f>IF(入力!AO36="","",入力!AO36)</f>
        <v/>
      </c>
      <c r="AP36" s="379" t="str">
        <f>IF(入力!AP36="","",入力!AP36)</f>
        <v/>
      </c>
      <c r="AQ36" s="324" t="str">
        <f>IF(入力!AQ36="","",入力!AQ36)</f>
        <v/>
      </c>
      <c r="AR36" s="379" t="str">
        <f>IF(入力!AR36="","",入力!AR36)</f>
        <v/>
      </c>
      <c r="AS36" s="389" t="str">
        <f>IF(入力!AS36="","",入力!AS36)</f>
        <v/>
      </c>
      <c r="AT36" s="425" t="str">
        <f>IF(入力!AT36="","",入力!AT36)</f>
        <v/>
      </c>
      <c r="AU36" s="324" t="str">
        <f>IF(入力!AU36="","",入力!AU36)</f>
        <v/>
      </c>
      <c r="AV36" s="332" t="str">
        <f>IF(入力!AV36="","",入力!AV36)</f>
        <v/>
      </c>
      <c r="AW36" s="324" t="str">
        <f>IF(入力!AW36="","",入力!AW36)</f>
        <v/>
      </c>
      <c r="AX36" s="396" t="str">
        <f>IF(入力!AX36="","",入力!AX36)</f>
        <v/>
      </c>
    </row>
    <row r="37" spans="1:50">
      <c r="A37" s="84">
        <f>IF(入力!A37="","",入力!A37)</f>
        <v>24</v>
      </c>
      <c r="B37" s="146" t="str">
        <f>IF(入力!B37="","",入力!B37)</f>
        <v/>
      </c>
      <c r="C37" s="146" t="str">
        <f>IF(入力!C37="","",入力!C37)</f>
        <v/>
      </c>
      <c r="D37" s="91" t="str">
        <f>IF(入力!D37="","",入力!D37)</f>
        <v/>
      </c>
      <c r="E37" s="227" t="str">
        <f>IF(入力!E37="", IF(D37="","",DATEDIF(D37,入力!$C$3,"Y")),入力!E37)</f>
        <v/>
      </c>
      <c r="F37" s="227" t="str">
        <f>IF(入力!F37="","",入力!F37)</f>
        <v/>
      </c>
      <c r="G37" s="146" t="str">
        <f>IF(入力!G37="","",入力!G37)</f>
        <v/>
      </c>
      <c r="H37" s="146" t="str">
        <f>IF(入力!H37="","",入力!H37)</f>
        <v/>
      </c>
      <c r="I37" s="227" t="str">
        <f>IF(入力!I37="","",入力!I37)</f>
        <v/>
      </c>
      <c r="J37" s="122" t="str">
        <f>IF(入力!J37="","",入力!J37)</f>
        <v/>
      </c>
      <c r="K37" s="406" t="str">
        <f>IF(入力!K37="","",入力!K37)</f>
        <v/>
      </c>
      <c r="L37" s="342" t="str">
        <f>IF(入力!L37="","",入力!L37)</f>
        <v/>
      </c>
      <c r="M37" s="325" t="str">
        <f>IF(入力!M37="","",入力!M37)</f>
        <v/>
      </c>
      <c r="N37" s="325" t="str">
        <f>IF(入力!N37="","",入力!N37)</f>
        <v/>
      </c>
      <c r="O37" s="325" t="str">
        <f>IF(入力!O37="", IF(OR(入力!L37="",入力!M37="",入力!N37=""),"",(入力!L37-(入力!L37*(4.57/(1.0868-0.00133*(入力!M37+入力!N37))-4.142)*100)/100)),入力!O37)</f>
        <v/>
      </c>
      <c r="P37" s="325" t="str">
        <f>IF(入力!P37="", IF(入力!K37="","",IF(入力!L37="","",入力!L37/POWER(入力!K37/100,2))),入力!P37)</f>
        <v/>
      </c>
      <c r="Q37" s="407" t="str">
        <f>IF(入力!Q37="","",入力!Q37)</f>
        <v/>
      </c>
      <c r="R37" s="379" t="str">
        <f>IF(入力!R37="","",入力!R37)</f>
        <v/>
      </c>
      <c r="S37" s="342" t="str">
        <f>IF(入力!S37="","",入力!S37)</f>
        <v/>
      </c>
      <c r="T37" s="352" t="str">
        <f>IF(入力!T37="","",入力!T37)</f>
        <v/>
      </c>
      <c r="U37" s="344" t="str">
        <f>IF(入力!U37="","",入力!U37)</f>
        <v/>
      </c>
      <c r="V37" s="413" t="str">
        <f>IF(入力!V37="","",入力!V37)</f>
        <v/>
      </c>
      <c r="W37" s="417" t="str">
        <f>IF(入力!W37="","",入力!W37)</f>
        <v/>
      </c>
      <c r="X37" s="418" t="str">
        <f>IF(入力!X37="","",入力!X37)</f>
        <v/>
      </c>
      <c r="Y37" s="361" t="str">
        <f>IF(入力!Y37="", IF(入力!W37="",IF(入力!X37="","",入力!X37-入力!Q37),IF(入力!X37="",入力!W37-入力!Q37,IF(入力!W37&gt;入力!X37,入力!W37-入力!Q37,入力!X37-入力!Q37))),入力!Y37)</f>
        <v/>
      </c>
      <c r="Z37" s="361" t="str">
        <f>IF(入力!Z37="","",入力!Z37)</f>
        <v/>
      </c>
      <c r="AA37" s="361" t="str">
        <f>IF(入力!AA37="","",入力!AA37)</f>
        <v/>
      </c>
      <c r="AB3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361" t="str">
        <f>IF(入力!AC37="","",入力!AC37)</f>
        <v/>
      </c>
      <c r="AD37" s="361" t="str">
        <f>IF(入力!AD37="","",入力!AD37)</f>
        <v/>
      </c>
      <c r="AE3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361" t="str">
        <f>IF(入力!AF37="","",入力!AF37)</f>
        <v/>
      </c>
      <c r="AG37" s="361" t="str">
        <f>IF(入力!AG37="","",入力!AG37)</f>
        <v/>
      </c>
      <c r="AH3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342" t="str">
        <f>IF(入力!AI37="","",入力!AI37)</f>
        <v/>
      </c>
      <c r="AJ37" s="354" t="str">
        <f>IF(入力!AJ37="","",入力!AJ37)</f>
        <v/>
      </c>
      <c r="AK37" s="340" t="str">
        <f>IF(入力!AK37="","",入力!AK37)</f>
        <v/>
      </c>
      <c r="AL37" s="349" t="str">
        <f>IF(入力!AL37="","",入力!AL37)</f>
        <v/>
      </c>
      <c r="AM37" s="406" t="str">
        <f>IF(入力!AM37="","",入力!AM37)</f>
        <v/>
      </c>
      <c r="AN37" s="379" t="str">
        <f>IF(入力!AN37="","",入力!AN37)</f>
        <v/>
      </c>
      <c r="AO37" s="324" t="str">
        <f>IF(入力!AO37="","",入力!AO37)</f>
        <v/>
      </c>
      <c r="AP37" s="379" t="str">
        <f>IF(入力!AP37="","",入力!AP37)</f>
        <v/>
      </c>
      <c r="AQ37" s="324" t="str">
        <f>IF(入力!AQ37="","",入力!AQ37)</f>
        <v/>
      </c>
      <c r="AR37" s="379" t="str">
        <f>IF(入力!AR37="","",入力!AR37)</f>
        <v/>
      </c>
      <c r="AS37" s="389" t="str">
        <f>IF(入力!AS37="","",入力!AS37)</f>
        <v/>
      </c>
      <c r="AT37" s="425" t="str">
        <f>IF(入力!AT37="","",入力!AT37)</f>
        <v/>
      </c>
      <c r="AU37" s="324" t="str">
        <f>IF(入力!AU37="","",入力!AU37)</f>
        <v/>
      </c>
      <c r="AV37" s="332" t="str">
        <f>IF(入力!AV37="","",入力!AV37)</f>
        <v/>
      </c>
      <c r="AW37" s="324" t="str">
        <f>IF(入力!AW37="","",入力!AW37)</f>
        <v/>
      </c>
      <c r="AX37" s="396" t="str">
        <f>IF(入力!AX37="","",入力!AX37)</f>
        <v/>
      </c>
    </row>
    <row r="38" spans="1:50">
      <c r="A38" s="84">
        <f>IF(入力!A38="","",入力!A38)</f>
        <v>25</v>
      </c>
      <c r="B38" s="146" t="str">
        <f>IF(入力!B38="","",入力!B38)</f>
        <v/>
      </c>
      <c r="C38" s="146" t="str">
        <f>IF(入力!C38="","",入力!C38)</f>
        <v/>
      </c>
      <c r="D38" s="91" t="str">
        <f>IF(入力!D38="","",入力!D38)</f>
        <v/>
      </c>
      <c r="E38" s="227" t="str">
        <f>IF(入力!E38="", IF(D38="","",DATEDIF(D38,入力!$C$3,"Y")),入力!E38)</f>
        <v/>
      </c>
      <c r="F38" s="227" t="str">
        <f>IF(入力!F38="","",入力!F38)</f>
        <v/>
      </c>
      <c r="G38" s="146" t="str">
        <f>IF(入力!G38="","",入力!G38)</f>
        <v/>
      </c>
      <c r="H38" s="146" t="str">
        <f>IF(入力!H38="","",入力!H38)</f>
        <v/>
      </c>
      <c r="I38" s="227" t="str">
        <f>IF(入力!I38="","",入力!I38)</f>
        <v/>
      </c>
      <c r="J38" s="122" t="str">
        <f>IF(入力!J38="","",入力!J38)</f>
        <v/>
      </c>
      <c r="K38" s="406" t="str">
        <f>IF(入力!K38="","",入力!K38)</f>
        <v/>
      </c>
      <c r="L38" s="342" t="str">
        <f>IF(入力!L38="","",入力!L38)</f>
        <v/>
      </c>
      <c r="M38" s="325" t="str">
        <f>IF(入力!M38="","",入力!M38)</f>
        <v/>
      </c>
      <c r="N38" s="325" t="str">
        <f>IF(入力!N38="","",入力!N38)</f>
        <v/>
      </c>
      <c r="O38" s="325" t="str">
        <f>IF(入力!O38="", IF(OR(入力!L38="",入力!M38="",入力!N38=""),"",(入力!L38-(入力!L38*(4.57/(1.0868-0.00133*(入力!M38+入力!N38))-4.142)*100)/100)),入力!O38)</f>
        <v/>
      </c>
      <c r="P38" s="325" t="str">
        <f>IF(入力!P38="", IF(入力!K38="","",IF(入力!L38="","",入力!L38/POWER(入力!K38/100,2))),入力!P38)</f>
        <v/>
      </c>
      <c r="Q38" s="407" t="str">
        <f>IF(入力!Q38="","",入力!Q38)</f>
        <v/>
      </c>
      <c r="R38" s="379" t="str">
        <f>IF(入力!R38="","",入力!R38)</f>
        <v/>
      </c>
      <c r="S38" s="342" t="str">
        <f>IF(入力!S38="","",入力!S38)</f>
        <v/>
      </c>
      <c r="T38" s="352" t="str">
        <f>IF(入力!T38="","",入力!T38)</f>
        <v/>
      </c>
      <c r="U38" s="344" t="str">
        <f>IF(入力!U38="","",入力!U38)</f>
        <v/>
      </c>
      <c r="V38" s="413" t="str">
        <f>IF(入力!V38="","",入力!V38)</f>
        <v/>
      </c>
      <c r="W38" s="417" t="str">
        <f>IF(入力!W38="","",入力!W38)</f>
        <v/>
      </c>
      <c r="X38" s="418" t="str">
        <f>IF(入力!X38="","",入力!X38)</f>
        <v/>
      </c>
      <c r="Y38" s="361" t="str">
        <f>IF(入力!Y38="", IF(入力!W38="",IF(入力!X38="","",入力!X38-入力!Q38),IF(入力!X38="",入力!W38-入力!Q38,IF(入力!W38&gt;入力!X38,入力!W38-入力!Q38,入力!X38-入力!Q38))),入力!Y38)</f>
        <v/>
      </c>
      <c r="Z38" s="361" t="str">
        <f>IF(入力!Z38="","",入力!Z38)</f>
        <v/>
      </c>
      <c r="AA38" s="361" t="str">
        <f>IF(入力!AA38="","",入力!AA38)</f>
        <v/>
      </c>
      <c r="AB3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361" t="str">
        <f>IF(入力!AC38="","",入力!AC38)</f>
        <v/>
      </c>
      <c r="AD38" s="361" t="str">
        <f>IF(入力!AD38="","",入力!AD38)</f>
        <v/>
      </c>
      <c r="AE3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361" t="str">
        <f>IF(入力!AF38="","",入力!AF38)</f>
        <v/>
      </c>
      <c r="AG38" s="361" t="str">
        <f>IF(入力!AG38="","",入力!AG38)</f>
        <v/>
      </c>
      <c r="AH3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342" t="str">
        <f>IF(入力!AI38="","",入力!AI38)</f>
        <v/>
      </c>
      <c r="AJ38" s="354" t="str">
        <f>IF(入力!AJ38="","",入力!AJ38)</f>
        <v/>
      </c>
      <c r="AK38" s="340" t="str">
        <f>IF(入力!AK38="","",入力!AK38)</f>
        <v/>
      </c>
      <c r="AL38" s="349" t="str">
        <f>IF(入力!AL38="","",入力!AL38)</f>
        <v/>
      </c>
      <c r="AM38" s="406" t="str">
        <f>IF(入力!AM38="","",入力!AM38)</f>
        <v/>
      </c>
      <c r="AN38" s="379" t="str">
        <f>IF(入力!AN38="","",入力!AN38)</f>
        <v/>
      </c>
      <c r="AO38" s="324" t="str">
        <f>IF(入力!AO38="","",入力!AO38)</f>
        <v/>
      </c>
      <c r="AP38" s="379" t="str">
        <f>IF(入力!AP38="","",入力!AP38)</f>
        <v/>
      </c>
      <c r="AQ38" s="324" t="str">
        <f>IF(入力!AQ38="","",入力!AQ38)</f>
        <v/>
      </c>
      <c r="AR38" s="379" t="str">
        <f>IF(入力!AR38="","",入力!AR38)</f>
        <v/>
      </c>
      <c r="AS38" s="389" t="str">
        <f>IF(入力!AS38="","",入力!AS38)</f>
        <v/>
      </c>
      <c r="AT38" s="425" t="str">
        <f>IF(入力!AT38="","",入力!AT38)</f>
        <v/>
      </c>
      <c r="AU38" s="324" t="str">
        <f>IF(入力!AU38="","",入力!AU38)</f>
        <v/>
      </c>
      <c r="AV38" s="332" t="str">
        <f>IF(入力!AV38="","",入力!AV38)</f>
        <v/>
      </c>
      <c r="AW38" s="324" t="str">
        <f>IF(入力!AW38="","",入力!AW38)</f>
        <v/>
      </c>
      <c r="AX38" s="396" t="str">
        <f>IF(入力!AX38="","",入力!AX38)</f>
        <v/>
      </c>
    </row>
    <row r="39" spans="1:50">
      <c r="A39" s="84">
        <f>IF(入力!A39="","",入力!A39)</f>
        <v>26</v>
      </c>
      <c r="B39" s="146" t="str">
        <f>IF(入力!B39="","",入力!B39)</f>
        <v/>
      </c>
      <c r="C39" s="146" t="str">
        <f>IF(入力!C39="","",入力!C39)</f>
        <v/>
      </c>
      <c r="D39" s="91" t="str">
        <f>IF(入力!D39="","",入力!D39)</f>
        <v/>
      </c>
      <c r="E39" s="227" t="str">
        <f>IF(入力!E39="", IF(D39="","",DATEDIF(D39,入力!$C$3,"Y")),入力!E39)</f>
        <v/>
      </c>
      <c r="F39" s="227" t="str">
        <f>IF(入力!F39="","",入力!F39)</f>
        <v/>
      </c>
      <c r="G39" s="146" t="str">
        <f>IF(入力!G39="","",入力!G39)</f>
        <v/>
      </c>
      <c r="H39" s="146" t="str">
        <f>IF(入力!H39="","",入力!H39)</f>
        <v/>
      </c>
      <c r="I39" s="227" t="str">
        <f>IF(入力!I39="","",入力!I39)</f>
        <v/>
      </c>
      <c r="J39" s="122" t="str">
        <f>IF(入力!J39="","",入力!J39)</f>
        <v/>
      </c>
      <c r="K39" s="406" t="str">
        <f>IF(入力!K39="","",入力!K39)</f>
        <v/>
      </c>
      <c r="L39" s="342" t="str">
        <f>IF(入力!L39="","",入力!L39)</f>
        <v/>
      </c>
      <c r="M39" s="325" t="str">
        <f>IF(入力!M39="","",入力!M39)</f>
        <v/>
      </c>
      <c r="N39" s="325" t="str">
        <f>IF(入力!N39="","",入力!N39)</f>
        <v/>
      </c>
      <c r="O39" s="325" t="str">
        <f>IF(入力!O39="", IF(OR(入力!L39="",入力!M39="",入力!N39=""),"",(入力!L39-(入力!L39*(4.57/(1.0868-0.00133*(入力!M39+入力!N39))-4.142)*100)/100)),入力!O39)</f>
        <v/>
      </c>
      <c r="P39" s="325" t="str">
        <f>IF(入力!P39="", IF(入力!K39="","",IF(入力!L39="","",入力!L39/POWER(入力!K39/100,2))),入力!P39)</f>
        <v/>
      </c>
      <c r="Q39" s="407" t="str">
        <f>IF(入力!Q39="","",入力!Q39)</f>
        <v/>
      </c>
      <c r="R39" s="379" t="str">
        <f>IF(入力!R39="","",入力!R39)</f>
        <v/>
      </c>
      <c r="S39" s="342" t="str">
        <f>IF(入力!S39="","",入力!S39)</f>
        <v/>
      </c>
      <c r="T39" s="352" t="str">
        <f>IF(入力!T39="","",入力!T39)</f>
        <v/>
      </c>
      <c r="U39" s="344" t="str">
        <f>IF(入力!U39="","",入力!U39)</f>
        <v/>
      </c>
      <c r="V39" s="413" t="str">
        <f>IF(入力!V39="","",入力!V39)</f>
        <v/>
      </c>
      <c r="W39" s="417" t="str">
        <f>IF(入力!W39="","",入力!W39)</f>
        <v/>
      </c>
      <c r="X39" s="418" t="str">
        <f>IF(入力!X39="","",入力!X39)</f>
        <v/>
      </c>
      <c r="Y39" s="361" t="str">
        <f>IF(入力!Y39="", IF(入力!W39="",IF(入力!X39="","",入力!X39-入力!Q39),IF(入力!X39="",入力!W39-入力!Q39,IF(入力!W39&gt;入力!X39,入力!W39-入力!Q39,入力!X39-入力!Q39))),入力!Y39)</f>
        <v/>
      </c>
      <c r="Z39" s="361" t="str">
        <f>IF(入力!Z39="","",入力!Z39)</f>
        <v/>
      </c>
      <c r="AA39" s="361" t="str">
        <f>IF(入力!AA39="","",入力!AA39)</f>
        <v/>
      </c>
      <c r="AB3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361" t="str">
        <f>IF(入力!AC39="","",入力!AC39)</f>
        <v/>
      </c>
      <c r="AD39" s="361" t="str">
        <f>IF(入力!AD39="","",入力!AD39)</f>
        <v/>
      </c>
      <c r="AE3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361" t="str">
        <f>IF(入力!AF39="","",入力!AF39)</f>
        <v/>
      </c>
      <c r="AG39" s="361" t="str">
        <f>IF(入力!AG39="","",入力!AG39)</f>
        <v/>
      </c>
      <c r="AH3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342" t="str">
        <f>IF(入力!AI39="","",入力!AI39)</f>
        <v/>
      </c>
      <c r="AJ39" s="354" t="str">
        <f>IF(入力!AJ39="","",入力!AJ39)</f>
        <v/>
      </c>
      <c r="AK39" s="340" t="str">
        <f>IF(入力!AK39="","",入力!AK39)</f>
        <v/>
      </c>
      <c r="AL39" s="349" t="str">
        <f>IF(入力!AL39="","",入力!AL39)</f>
        <v/>
      </c>
      <c r="AM39" s="406" t="str">
        <f>IF(入力!AM39="","",入力!AM39)</f>
        <v/>
      </c>
      <c r="AN39" s="379" t="str">
        <f>IF(入力!AN39="","",入力!AN39)</f>
        <v/>
      </c>
      <c r="AO39" s="324" t="str">
        <f>IF(入力!AO39="","",入力!AO39)</f>
        <v/>
      </c>
      <c r="AP39" s="379" t="str">
        <f>IF(入力!AP39="","",入力!AP39)</f>
        <v/>
      </c>
      <c r="AQ39" s="324" t="str">
        <f>IF(入力!AQ39="","",入力!AQ39)</f>
        <v/>
      </c>
      <c r="AR39" s="379" t="str">
        <f>IF(入力!AR39="","",入力!AR39)</f>
        <v/>
      </c>
      <c r="AS39" s="389" t="str">
        <f>IF(入力!AS39="","",入力!AS39)</f>
        <v/>
      </c>
      <c r="AT39" s="425" t="str">
        <f>IF(入力!AT39="","",入力!AT39)</f>
        <v/>
      </c>
      <c r="AU39" s="324" t="str">
        <f>IF(入力!AU39="","",入力!AU39)</f>
        <v/>
      </c>
      <c r="AV39" s="332" t="str">
        <f>IF(入力!AV39="","",入力!AV39)</f>
        <v/>
      </c>
      <c r="AW39" s="324" t="str">
        <f>IF(入力!AW39="","",入力!AW39)</f>
        <v/>
      </c>
      <c r="AX39" s="396" t="str">
        <f>IF(入力!AX39="","",入力!AX39)</f>
        <v/>
      </c>
    </row>
    <row r="40" spans="1:50">
      <c r="A40" s="84">
        <f>IF(入力!A40="","",入力!A40)</f>
        <v>27</v>
      </c>
      <c r="B40" s="146" t="str">
        <f>IF(入力!B40="","",入力!B40)</f>
        <v/>
      </c>
      <c r="C40" s="146" t="str">
        <f>IF(入力!C40="","",入力!C40)</f>
        <v/>
      </c>
      <c r="D40" s="91" t="str">
        <f>IF(入力!D40="","",入力!D40)</f>
        <v/>
      </c>
      <c r="E40" s="227" t="str">
        <f>IF(入力!E40="", IF(D40="","",DATEDIF(D40,入力!$C$3,"Y")),入力!E40)</f>
        <v/>
      </c>
      <c r="F40" s="227" t="str">
        <f>IF(入力!F40="","",入力!F40)</f>
        <v/>
      </c>
      <c r="G40" s="146" t="str">
        <f>IF(入力!G40="","",入力!G40)</f>
        <v/>
      </c>
      <c r="H40" s="146" t="str">
        <f>IF(入力!H40="","",入力!H40)</f>
        <v/>
      </c>
      <c r="I40" s="227" t="str">
        <f>IF(入力!I40="","",入力!I40)</f>
        <v/>
      </c>
      <c r="J40" s="122" t="str">
        <f>IF(入力!J40="","",入力!J40)</f>
        <v/>
      </c>
      <c r="K40" s="406" t="str">
        <f>IF(入力!K40="","",入力!K40)</f>
        <v/>
      </c>
      <c r="L40" s="342" t="str">
        <f>IF(入力!L40="","",入力!L40)</f>
        <v/>
      </c>
      <c r="M40" s="325" t="str">
        <f>IF(入力!M40="","",入力!M40)</f>
        <v/>
      </c>
      <c r="N40" s="325" t="str">
        <f>IF(入力!N40="","",入力!N40)</f>
        <v/>
      </c>
      <c r="O40" s="325" t="str">
        <f>IF(入力!O40="", IF(OR(入力!L40="",入力!M40="",入力!N40=""),"",(入力!L40-(入力!L40*(4.57/(1.0868-0.00133*(入力!M40+入力!N40))-4.142)*100)/100)),入力!O40)</f>
        <v/>
      </c>
      <c r="P40" s="325" t="str">
        <f>IF(入力!P40="", IF(入力!K40="","",IF(入力!L40="","",入力!L40/POWER(入力!K40/100,2))),入力!P40)</f>
        <v/>
      </c>
      <c r="Q40" s="407" t="str">
        <f>IF(入力!Q40="","",入力!Q40)</f>
        <v/>
      </c>
      <c r="R40" s="379" t="str">
        <f>IF(入力!R40="","",入力!R40)</f>
        <v/>
      </c>
      <c r="S40" s="342" t="str">
        <f>IF(入力!S40="","",入力!S40)</f>
        <v/>
      </c>
      <c r="T40" s="352" t="str">
        <f>IF(入力!T40="","",入力!T40)</f>
        <v/>
      </c>
      <c r="U40" s="344" t="str">
        <f>IF(入力!U40="","",入力!U40)</f>
        <v/>
      </c>
      <c r="V40" s="413" t="str">
        <f>IF(入力!V40="","",入力!V40)</f>
        <v/>
      </c>
      <c r="W40" s="417" t="str">
        <f>IF(入力!W40="","",入力!W40)</f>
        <v/>
      </c>
      <c r="X40" s="418" t="str">
        <f>IF(入力!X40="","",入力!X40)</f>
        <v/>
      </c>
      <c r="Y40" s="361" t="str">
        <f>IF(入力!Y40="", IF(入力!W40="",IF(入力!X40="","",入力!X40-入力!Q40),IF(入力!X40="",入力!W40-入力!Q40,IF(入力!W40&gt;入力!X40,入力!W40-入力!Q40,入力!X40-入力!Q40))),入力!Y40)</f>
        <v/>
      </c>
      <c r="Z40" s="361" t="str">
        <f>IF(入力!Z40="","",入力!Z40)</f>
        <v/>
      </c>
      <c r="AA40" s="361" t="str">
        <f>IF(入力!AA40="","",入力!AA40)</f>
        <v/>
      </c>
      <c r="AB4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361" t="str">
        <f>IF(入力!AC40="","",入力!AC40)</f>
        <v/>
      </c>
      <c r="AD40" s="361" t="str">
        <f>IF(入力!AD40="","",入力!AD40)</f>
        <v/>
      </c>
      <c r="AE4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361" t="str">
        <f>IF(入力!AF40="","",入力!AF40)</f>
        <v/>
      </c>
      <c r="AG40" s="361" t="str">
        <f>IF(入力!AG40="","",入力!AG40)</f>
        <v/>
      </c>
      <c r="AH4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342" t="str">
        <f>IF(入力!AI40="","",入力!AI40)</f>
        <v/>
      </c>
      <c r="AJ40" s="354" t="str">
        <f>IF(入力!AJ40="","",入力!AJ40)</f>
        <v/>
      </c>
      <c r="AK40" s="340" t="str">
        <f>IF(入力!AK40="","",入力!AK40)</f>
        <v/>
      </c>
      <c r="AL40" s="349" t="str">
        <f>IF(入力!AL40="","",入力!AL40)</f>
        <v/>
      </c>
      <c r="AM40" s="406" t="str">
        <f>IF(入力!AM40="","",入力!AM40)</f>
        <v/>
      </c>
      <c r="AN40" s="379" t="str">
        <f>IF(入力!AN40="","",入力!AN40)</f>
        <v/>
      </c>
      <c r="AO40" s="324" t="str">
        <f>IF(入力!AO40="","",入力!AO40)</f>
        <v/>
      </c>
      <c r="AP40" s="379" t="str">
        <f>IF(入力!AP40="","",入力!AP40)</f>
        <v/>
      </c>
      <c r="AQ40" s="324" t="str">
        <f>IF(入力!AQ40="","",入力!AQ40)</f>
        <v/>
      </c>
      <c r="AR40" s="379" t="str">
        <f>IF(入力!AR40="","",入力!AR40)</f>
        <v/>
      </c>
      <c r="AS40" s="389" t="str">
        <f>IF(入力!AS40="","",入力!AS40)</f>
        <v/>
      </c>
      <c r="AT40" s="425" t="str">
        <f>IF(入力!AT40="","",入力!AT40)</f>
        <v/>
      </c>
      <c r="AU40" s="324" t="str">
        <f>IF(入力!AU40="","",入力!AU40)</f>
        <v/>
      </c>
      <c r="AV40" s="332" t="str">
        <f>IF(入力!AV40="","",入力!AV40)</f>
        <v/>
      </c>
      <c r="AW40" s="324" t="str">
        <f>IF(入力!AW40="","",入力!AW40)</f>
        <v/>
      </c>
      <c r="AX40" s="396" t="str">
        <f>IF(入力!AX40="","",入力!AX40)</f>
        <v/>
      </c>
    </row>
    <row r="41" spans="1:50">
      <c r="A41" s="84">
        <f>IF(入力!A41="","",入力!A41)</f>
        <v>28</v>
      </c>
      <c r="B41" s="146" t="str">
        <f>IF(入力!B41="","",入力!B41)</f>
        <v/>
      </c>
      <c r="C41" s="146" t="str">
        <f>IF(入力!C41="","",入力!C41)</f>
        <v/>
      </c>
      <c r="D41" s="91" t="str">
        <f>IF(入力!D41="","",入力!D41)</f>
        <v/>
      </c>
      <c r="E41" s="227" t="str">
        <f>IF(入力!E41="", IF(D41="","",DATEDIF(D41,入力!$C$3,"Y")),入力!E41)</f>
        <v/>
      </c>
      <c r="F41" s="227" t="str">
        <f>IF(入力!F41="","",入力!F41)</f>
        <v/>
      </c>
      <c r="G41" s="146" t="str">
        <f>IF(入力!G41="","",入力!G41)</f>
        <v/>
      </c>
      <c r="H41" s="146" t="str">
        <f>IF(入力!H41="","",入力!H41)</f>
        <v/>
      </c>
      <c r="I41" s="227" t="str">
        <f>IF(入力!I41="","",入力!I41)</f>
        <v/>
      </c>
      <c r="J41" s="122" t="str">
        <f>IF(入力!J41="","",入力!J41)</f>
        <v/>
      </c>
      <c r="K41" s="406" t="str">
        <f>IF(入力!K41="","",入力!K41)</f>
        <v/>
      </c>
      <c r="L41" s="342" t="str">
        <f>IF(入力!L41="","",入力!L41)</f>
        <v/>
      </c>
      <c r="M41" s="325" t="str">
        <f>IF(入力!M41="","",入力!M41)</f>
        <v/>
      </c>
      <c r="N41" s="325" t="str">
        <f>IF(入力!N41="","",入力!N41)</f>
        <v/>
      </c>
      <c r="O41" s="325" t="str">
        <f>IF(入力!O41="", IF(OR(入力!L41="",入力!M41="",入力!N41=""),"",(入力!L41-(入力!L41*(4.57/(1.0868-0.00133*(入力!M41+入力!N41))-4.142)*100)/100)),入力!O41)</f>
        <v/>
      </c>
      <c r="P41" s="325" t="str">
        <f>IF(入力!P41="", IF(入力!K41="","",IF(入力!L41="","",入力!L41/POWER(入力!K41/100,2))),入力!P41)</f>
        <v/>
      </c>
      <c r="Q41" s="407" t="str">
        <f>IF(入力!Q41="","",入力!Q41)</f>
        <v/>
      </c>
      <c r="R41" s="379" t="str">
        <f>IF(入力!R41="","",入力!R41)</f>
        <v/>
      </c>
      <c r="S41" s="342" t="str">
        <f>IF(入力!S41="","",入力!S41)</f>
        <v/>
      </c>
      <c r="T41" s="352" t="str">
        <f>IF(入力!T41="","",入力!T41)</f>
        <v/>
      </c>
      <c r="U41" s="344" t="str">
        <f>IF(入力!U41="","",入力!U41)</f>
        <v/>
      </c>
      <c r="V41" s="413" t="str">
        <f>IF(入力!V41="","",入力!V41)</f>
        <v/>
      </c>
      <c r="W41" s="417" t="str">
        <f>IF(入力!W41="","",入力!W41)</f>
        <v/>
      </c>
      <c r="X41" s="418" t="str">
        <f>IF(入力!X41="","",入力!X41)</f>
        <v/>
      </c>
      <c r="Y41" s="361" t="str">
        <f>IF(入力!Y41="", IF(入力!W41="",IF(入力!X41="","",入力!X41-入力!Q41),IF(入力!X41="",入力!W41-入力!Q41,IF(入力!W41&gt;入力!X41,入力!W41-入力!Q41,入力!X41-入力!Q41))),入力!Y41)</f>
        <v/>
      </c>
      <c r="Z41" s="361" t="str">
        <f>IF(入力!Z41="","",入力!Z41)</f>
        <v/>
      </c>
      <c r="AA41" s="361" t="str">
        <f>IF(入力!AA41="","",入力!AA41)</f>
        <v/>
      </c>
      <c r="AB4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361" t="str">
        <f>IF(入力!AC41="","",入力!AC41)</f>
        <v/>
      </c>
      <c r="AD41" s="361" t="str">
        <f>IF(入力!AD41="","",入力!AD41)</f>
        <v/>
      </c>
      <c r="AE4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361" t="str">
        <f>IF(入力!AF41="","",入力!AF41)</f>
        <v/>
      </c>
      <c r="AG41" s="361" t="str">
        <f>IF(入力!AG41="","",入力!AG41)</f>
        <v/>
      </c>
      <c r="AH4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342" t="str">
        <f>IF(入力!AI41="","",入力!AI41)</f>
        <v/>
      </c>
      <c r="AJ41" s="354" t="str">
        <f>IF(入力!AJ41="","",入力!AJ41)</f>
        <v/>
      </c>
      <c r="AK41" s="340" t="str">
        <f>IF(入力!AK41="","",入力!AK41)</f>
        <v/>
      </c>
      <c r="AL41" s="349" t="str">
        <f>IF(入力!AL41="","",入力!AL41)</f>
        <v/>
      </c>
      <c r="AM41" s="406" t="str">
        <f>IF(入力!AM41="","",入力!AM41)</f>
        <v/>
      </c>
      <c r="AN41" s="379" t="str">
        <f>IF(入力!AN41="","",入力!AN41)</f>
        <v/>
      </c>
      <c r="AO41" s="324" t="str">
        <f>IF(入力!AO41="","",入力!AO41)</f>
        <v/>
      </c>
      <c r="AP41" s="379" t="str">
        <f>IF(入力!AP41="","",入力!AP41)</f>
        <v/>
      </c>
      <c r="AQ41" s="324" t="str">
        <f>IF(入力!AQ41="","",入力!AQ41)</f>
        <v/>
      </c>
      <c r="AR41" s="379" t="str">
        <f>IF(入力!AR41="","",入力!AR41)</f>
        <v/>
      </c>
      <c r="AS41" s="389" t="str">
        <f>IF(入力!AS41="","",入力!AS41)</f>
        <v/>
      </c>
      <c r="AT41" s="425" t="str">
        <f>IF(入力!AT41="","",入力!AT41)</f>
        <v/>
      </c>
      <c r="AU41" s="324" t="str">
        <f>IF(入力!AU41="","",入力!AU41)</f>
        <v/>
      </c>
      <c r="AV41" s="332" t="str">
        <f>IF(入力!AV41="","",入力!AV41)</f>
        <v/>
      </c>
      <c r="AW41" s="324" t="str">
        <f>IF(入力!AW41="","",入力!AW41)</f>
        <v/>
      </c>
      <c r="AX41" s="396" t="str">
        <f>IF(入力!AX41="","",入力!AX41)</f>
        <v/>
      </c>
    </row>
    <row r="42" spans="1:50">
      <c r="A42" s="84">
        <f>IF(入力!A42="","",入力!A42)</f>
        <v>29</v>
      </c>
      <c r="B42" s="146" t="str">
        <f>IF(入力!B42="","",入力!B42)</f>
        <v/>
      </c>
      <c r="C42" s="146" t="str">
        <f>IF(入力!C42="","",入力!C42)</f>
        <v/>
      </c>
      <c r="D42" s="91" t="str">
        <f>IF(入力!D42="","",入力!D42)</f>
        <v/>
      </c>
      <c r="E42" s="227" t="str">
        <f>IF(入力!E42="", IF(D42="","",DATEDIF(D42,入力!$C$3,"Y")),入力!E42)</f>
        <v/>
      </c>
      <c r="F42" s="227" t="str">
        <f>IF(入力!F42="","",入力!F42)</f>
        <v/>
      </c>
      <c r="G42" s="146" t="str">
        <f>IF(入力!G42="","",入力!G42)</f>
        <v/>
      </c>
      <c r="H42" s="146" t="str">
        <f>IF(入力!H42="","",入力!H42)</f>
        <v/>
      </c>
      <c r="I42" s="227" t="str">
        <f>IF(入力!I42="","",入力!I42)</f>
        <v/>
      </c>
      <c r="J42" s="122" t="str">
        <f>IF(入力!J42="","",入力!J42)</f>
        <v/>
      </c>
      <c r="K42" s="406" t="str">
        <f>IF(入力!K42="","",入力!K42)</f>
        <v/>
      </c>
      <c r="L42" s="342" t="str">
        <f>IF(入力!L42="","",入力!L42)</f>
        <v/>
      </c>
      <c r="M42" s="325" t="str">
        <f>IF(入力!M42="","",入力!M42)</f>
        <v/>
      </c>
      <c r="N42" s="325" t="str">
        <f>IF(入力!N42="","",入力!N42)</f>
        <v/>
      </c>
      <c r="O42" s="325" t="str">
        <f>IF(入力!O42="", IF(OR(入力!L42="",入力!M42="",入力!N42=""),"",(入力!L42-(入力!L42*(4.57/(1.0868-0.00133*(入力!M42+入力!N42))-4.142)*100)/100)),入力!O42)</f>
        <v/>
      </c>
      <c r="P42" s="325" t="str">
        <f>IF(入力!P42="", IF(入力!K42="","",IF(入力!L42="","",入力!L42/POWER(入力!K42/100,2))),入力!P42)</f>
        <v/>
      </c>
      <c r="Q42" s="407" t="str">
        <f>IF(入力!Q42="","",入力!Q42)</f>
        <v/>
      </c>
      <c r="R42" s="379" t="str">
        <f>IF(入力!R42="","",入力!R42)</f>
        <v/>
      </c>
      <c r="S42" s="342" t="str">
        <f>IF(入力!S42="","",入力!S42)</f>
        <v/>
      </c>
      <c r="T42" s="352" t="str">
        <f>IF(入力!T42="","",入力!T42)</f>
        <v/>
      </c>
      <c r="U42" s="344" t="str">
        <f>IF(入力!U42="","",入力!U42)</f>
        <v/>
      </c>
      <c r="V42" s="413" t="str">
        <f>IF(入力!V42="","",入力!V42)</f>
        <v/>
      </c>
      <c r="W42" s="417" t="str">
        <f>IF(入力!W42="","",入力!W42)</f>
        <v/>
      </c>
      <c r="X42" s="418" t="str">
        <f>IF(入力!X42="","",入力!X42)</f>
        <v/>
      </c>
      <c r="Y42" s="361" t="str">
        <f>IF(入力!Y42="", IF(入力!W42="",IF(入力!X42="","",入力!X42-入力!Q42),IF(入力!X42="",入力!W42-入力!Q42,IF(入力!W42&gt;入力!X42,入力!W42-入力!Q42,入力!X42-入力!Q42))),入力!Y42)</f>
        <v/>
      </c>
      <c r="Z42" s="361" t="str">
        <f>IF(入力!Z42="","",入力!Z42)</f>
        <v/>
      </c>
      <c r="AA42" s="361" t="str">
        <f>IF(入力!AA42="","",入力!AA42)</f>
        <v/>
      </c>
      <c r="AB4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361" t="str">
        <f>IF(入力!AC42="","",入力!AC42)</f>
        <v/>
      </c>
      <c r="AD42" s="361" t="str">
        <f>IF(入力!AD42="","",入力!AD42)</f>
        <v/>
      </c>
      <c r="AE4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361" t="str">
        <f>IF(入力!AF42="","",入力!AF42)</f>
        <v/>
      </c>
      <c r="AG42" s="361" t="str">
        <f>IF(入力!AG42="","",入力!AG42)</f>
        <v/>
      </c>
      <c r="AH4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342" t="str">
        <f>IF(入力!AI42="","",入力!AI42)</f>
        <v/>
      </c>
      <c r="AJ42" s="354" t="str">
        <f>IF(入力!AJ42="","",入力!AJ42)</f>
        <v/>
      </c>
      <c r="AK42" s="340" t="str">
        <f>IF(入力!AK42="","",入力!AK42)</f>
        <v/>
      </c>
      <c r="AL42" s="349" t="str">
        <f>IF(入力!AL42="","",入力!AL42)</f>
        <v/>
      </c>
      <c r="AM42" s="406" t="str">
        <f>IF(入力!AM42="","",入力!AM42)</f>
        <v/>
      </c>
      <c r="AN42" s="379" t="str">
        <f>IF(入力!AN42="","",入力!AN42)</f>
        <v/>
      </c>
      <c r="AO42" s="324" t="str">
        <f>IF(入力!AO42="","",入力!AO42)</f>
        <v/>
      </c>
      <c r="AP42" s="379" t="str">
        <f>IF(入力!AP42="","",入力!AP42)</f>
        <v/>
      </c>
      <c r="AQ42" s="324" t="str">
        <f>IF(入力!AQ42="","",入力!AQ42)</f>
        <v/>
      </c>
      <c r="AR42" s="379" t="str">
        <f>IF(入力!AR42="","",入力!AR42)</f>
        <v/>
      </c>
      <c r="AS42" s="389" t="str">
        <f>IF(入力!AS42="","",入力!AS42)</f>
        <v/>
      </c>
      <c r="AT42" s="425" t="str">
        <f>IF(入力!AT42="","",入力!AT42)</f>
        <v/>
      </c>
      <c r="AU42" s="324" t="str">
        <f>IF(入力!AU42="","",入力!AU42)</f>
        <v/>
      </c>
      <c r="AV42" s="332" t="str">
        <f>IF(入力!AV42="","",入力!AV42)</f>
        <v/>
      </c>
      <c r="AW42" s="324" t="str">
        <f>IF(入力!AW42="","",入力!AW42)</f>
        <v/>
      </c>
      <c r="AX42" s="396" t="str">
        <f>IF(入力!AX42="","",入力!AX42)</f>
        <v/>
      </c>
    </row>
    <row r="43" spans="1:50" ht="14.25" thickBot="1">
      <c r="A43" s="84">
        <f>IF(入力!A43="","",入力!A43)</f>
        <v>30</v>
      </c>
      <c r="B43" s="164" t="str">
        <f>IF(入力!B43="","",入力!B43)</f>
        <v/>
      </c>
      <c r="C43" s="164" t="str">
        <f>IF(入力!C43="","",入力!C43)</f>
        <v/>
      </c>
      <c r="D43" s="113" t="str">
        <f>IF(入力!D43="","",入力!D43)</f>
        <v/>
      </c>
      <c r="E43" s="87" t="str">
        <f>IF(入力!E43="", IF(D43="","",DATEDIF(D43,入力!$C$3,"Y")),入力!E43)</f>
        <v/>
      </c>
      <c r="F43" s="87" t="str">
        <f>IF(入力!F43="","",入力!F43)</f>
        <v/>
      </c>
      <c r="G43" s="164" t="str">
        <f>IF(入力!G43="","",入力!G43)</f>
        <v/>
      </c>
      <c r="H43" s="164" t="str">
        <f>IF(入力!H43="","",入力!H43)</f>
        <v/>
      </c>
      <c r="I43" s="227" t="str">
        <f>IF(入力!I43="","",入力!I43)</f>
        <v/>
      </c>
      <c r="J43" s="270" t="str">
        <f>IF(入力!J43="","",入力!J43)</f>
        <v/>
      </c>
      <c r="K43" s="408" t="str">
        <f>IF(入力!K43="","",入力!K43)</f>
        <v/>
      </c>
      <c r="L43" s="412" t="str">
        <f>IF(入力!L43="","",入力!L43)</f>
        <v/>
      </c>
      <c r="M43" s="409" t="str">
        <f>IF(入力!M43="","",入力!M43)</f>
        <v/>
      </c>
      <c r="N43" s="409" t="str">
        <f>IF(入力!N43="","",入力!N43)</f>
        <v/>
      </c>
      <c r="O43" s="325" t="str">
        <f>IF(入力!O43="", IF(OR(入力!L43="",入力!M43="",入力!N43=""),"",(入力!L43-(入力!L43*(4.57/(1.0868-0.00133*(入力!M43+入力!N43))-4.142)*100)/100)),入力!O43)</f>
        <v/>
      </c>
      <c r="P43" s="325" t="str">
        <f>IF(入力!P43="", IF(入力!K43="","",IF(入力!L43="","",入力!L43/POWER(入力!K43/100,2))),入力!P43)</f>
        <v/>
      </c>
      <c r="Q43" s="410" t="str">
        <f>IF(入力!Q43="","",入力!Q43)</f>
        <v/>
      </c>
      <c r="R43" s="411" t="str">
        <f>IF(入力!R43="","",入力!R43)</f>
        <v/>
      </c>
      <c r="S43" s="412" t="str">
        <f>IF(入力!S43="","",入力!S43)</f>
        <v/>
      </c>
      <c r="T43" s="414" t="str">
        <f>IF(入力!T43="","",入力!T43)</f>
        <v/>
      </c>
      <c r="U43" s="415" t="str">
        <f>IF(入力!U43="","",入力!U43)</f>
        <v/>
      </c>
      <c r="V43" s="416" t="str">
        <f>IF(入力!V43="","",入力!V43)</f>
        <v/>
      </c>
      <c r="W43" s="419" t="str">
        <f>IF(入力!W43="","",入力!W43)</f>
        <v/>
      </c>
      <c r="X43" s="420" t="str">
        <f>IF(入力!X43="","",入力!X43)</f>
        <v/>
      </c>
      <c r="Y43" s="421" t="str">
        <f>IF(入力!Y43="", IF(入力!W43="",IF(入力!X43="","",入力!X43-入力!Q43),IF(入力!X43="",入力!W43-入力!Q43,IF(入力!W43&gt;入力!X43,入力!W43-入力!Q43,入力!X43-入力!Q43))),入力!Y43)</f>
        <v/>
      </c>
      <c r="Z43" s="421" t="str">
        <f>IF(入力!Z43="","",入力!Z43)</f>
        <v/>
      </c>
      <c r="AA43" s="421" t="str">
        <f>IF(入力!AA43="","",入力!AA43)</f>
        <v/>
      </c>
      <c r="AB43" s="421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421" t="str">
        <f>IF(入力!AC43="","",入力!AC43)</f>
        <v/>
      </c>
      <c r="AD43" s="421" t="str">
        <f>IF(入力!AD43="","",入力!AD43)</f>
        <v/>
      </c>
      <c r="AE43" s="421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421" t="str">
        <f>IF(入力!AF43="","",入力!AF43)</f>
        <v/>
      </c>
      <c r="AG43" s="421" t="str">
        <f>IF(入力!AG43="","",入力!AG43)</f>
        <v/>
      </c>
      <c r="AH43" s="361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412" t="str">
        <f>IF(入力!AI43="","",入力!AI43)</f>
        <v/>
      </c>
      <c r="AJ43" s="422" t="str">
        <f>IF(入力!AJ43="","",入力!AJ43)</f>
        <v/>
      </c>
      <c r="AK43" s="423" t="str">
        <f>IF(入力!AK43="","",入力!AK43)</f>
        <v/>
      </c>
      <c r="AL43" s="412" t="str">
        <f>IF(入力!AL43="","",入力!AL43)</f>
        <v/>
      </c>
      <c r="AM43" s="408" t="str">
        <f>IF(入力!AM43="","",入力!AM43)</f>
        <v/>
      </c>
      <c r="AN43" s="411" t="str">
        <f>IF(入力!AN43="","",入力!AN43)</f>
        <v/>
      </c>
      <c r="AO43" s="424" t="str">
        <f>IF(入力!AO43="","",入力!AO43)</f>
        <v/>
      </c>
      <c r="AP43" s="411" t="str">
        <f>IF(入力!AP43="","",入力!AP43)</f>
        <v/>
      </c>
      <c r="AQ43" s="424" t="str">
        <f>IF(入力!AQ43="","",入力!AQ43)</f>
        <v/>
      </c>
      <c r="AR43" s="411" t="str">
        <f>IF(入力!AR43="","",入力!AR43)</f>
        <v/>
      </c>
      <c r="AS43" s="419" t="str">
        <f>IF(入力!AS43="","",入力!AS43)</f>
        <v/>
      </c>
      <c r="AT43" s="426" t="str">
        <f>IF(入力!AT43="","",入力!AT43)</f>
        <v/>
      </c>
      <c r="AU43" s="424" t="str">
        <f>IF(入力!AU43="","",入力!AU43)</f>
        <v/>
      </c>
      <c r="AV43" s="409" t="str">
        <f>IF(入力!AV43="","",入力!AV43)</f>
        <v/>
      </c>
      <c r="AW43" s="424" t="str">
        <f>IF(入力!AW43="","",入力!AW43)</f>
        <v/>
      </c>
      <c r="AX43" s="484" t="str">
        <f>IF(入力!AX43="","",入力!AX43)</f>
        <v/>
      </c>
    </row>
    <row r="44" spans="1:50" ht="14.25" thickTop="1">
      <c r="A44" s="224"/>
      <c r="B44" s="206"/>
      <c r="C44" s="206"/>
      <c r="D44" s="206"/>
      <c r="E44" s="206"/>
      <c r="F44" s="206"/>
      <c r="G44" s="206"/>
      <c r="H44" s="177"/>
      <c r="I44" s="645" t="s">
        <v>140</v>
      </c>
      <c r="J44" s="646"/>
      <c r="K44" s="428" t="str">
        <f>IF(COUNTBLANK(K14:K43)=30,"",AVERAGE(K14:K43))</f>
        <v/>
      </c>
      <c r="L44" s="437" t="str">
        <f t="shared" ref="L44:AX44" si="0">IF(COUNTBLANK(L14:L43)=30,"",AVERAGE(L14:L43))</f>
        <v/>
      </c>
      <c r="M44" s="429" t="str">
        <f t="shared" si="0"/>
        <v/>
      </c>
      <c r="N44" s="429" t="str">
        <f t="shared" si="0"/>
        <v/>
      </c>
      <c r="O44" s="429" t="str">
        <f t="shared" si="0"/>
        <v/>
      </c>
      <c r="P44" s="429" t="str">
        <f t="shared" si="0"/>
        <v/>
      </c>
      <c r="Q44" s="429" t="str">
        <f t="shared" si="0"/>
        <v/>
      </c>
      <c r="R44" s="430" t="str">
        <f t="shared" si="0"/>
        <v/>
      </c>
      <c r="S44" s="437" t="str">
        <f t="shared" si="0"/>
        <v/>
      </c>
      <c r="T44" s="440" t="str">
        <f t="shared" si="0"/>
        <v/>
      </c>
      <c r="U44" s="441" t="str">
        <f t="shared" si="0"/>
        <v/>
      </c>
      <c r="V44" s="437" t="str">
        <f t="shared" si="0"/>
        <v/>
      </c>
      <c r="W44" s="446" t="str">
        <f t="shared" si="0"/>
        <v/>
      </c>
      <c r="X44" s="447" t="str">
        <f t="shared" si="0"/>
        <v/>
      </c>
      <c r="Y44" s="447" t="str">
        <f t="shared" si="0"/>
        <v/>
      </c>
      <c r="Z44" s="447" t="str">
        <f t="shared" si="0"/>
        <v/>
      </c>
      <c r="AA44" s="447" t="str">
        <f t="shared" si="0"/>
        <v/>
      </c>
      <c r="AB44" s="447" t="str">
        <f t="shared" si="0"/>
        <v/>
      </c>
      <c r="AC44" s="447" t="str">
        <f t="shared" si="0"/>
        <v/>
      </c>
      <c r="AD44" s="447" t="str">
        <f t="shared" si="0"/>
        <v/>
      </c>
      <c r="AE44" s="447" t="str">
        <f t="shared" si="0"/>
        <v/>
      </c>
      <c r="AF44" s="447" t="str">
        <f t="shared" si="0"/>
        <v/>
      </c>
      <c r="AG44" s="447" t="str">
        <f t="shared" si="0"/>
        <v/>
      </c>
      <c r="AH44" s="447" t="str">
        <f t="shared" si="0"/>
        <v/>
      </c>
      <c r="AI44" s="485" t="str">
        <f t="shared" si="0"/>
        <v/>
      </c>
      <c r="AJ44" s="440" t="str">
        <f t="shared" si="0"/>
        <v/>
      </c>
      <c r="AK44" s="441" t="str">
        <f t="shared" si="0"/>
        <v/>
      </c>
      <c r="AL44" s="437" t="str">
        <f t="shared" si="0"/>
        <v/>
      </c>
      <c r="AM44" s="428" t="str">
        <f t="shared" si="0"/>
        <v/>
      </c>
      <c r="AN44" s="456" t="str">
        <f t="shared" si="0"/>
        <v/>
      </c>
      <c r="AO44" s="455" t="str">
        <f t="shared" si="0"/>
        <v/>
      </c>
      <c r="AP44" s="456" t="str">
        <f t="shared" si="0"/>
        <v/>
      </c>
      <c r="AQ44" s="455" t="str">
        <f t="shared" si="0"/>
        <v/>
      </c>
      <c r="AR44" s="430" t="str">
        <f t="shared" si="0"/>
        <v/>
      </c>
      <c r="AS44" s="446" t="str">
        <f t="shared" si="0"/>
        <v/>
      </c>
      <c r="AT44" s="461" t="str">
        <f t="shared" si="0"/>
        <v/>
      </c>
      <c r="AU44" s="428" t="str">
        <f t="shared" si="0"/>
        <v/>
      </c>
      <c r="AV44" s="429" t="str">
        <f t="shared" si="0"/>
        <v/>
      </c>
      <c r="AW44" s="429" t="str">
        <f t="shared" si="0"/>
        <v/>
      </c>
      <c r="AX44" s="464" t="str">
        <f t="shared" si="0"/>
        <v/>
      </c>
    </row>
    <row r="45" spans="1:50">
      <c r="A45" s="205"/>
      <c r="B45" s="206"/>
      <c r="C45" s="206"/>
      <c r="D45" s="206"/>
      <c r="E45" s="206"/>
      <c r="F45" s="206"/>
      <c r="G45" s="206"/>
      <c r="H45" s="225"/>
      <c r="I45" s="647" t="s">
        <v>141</v>
      </c>
      <c r="J45" s="648"/>
      <c r="K45" s="273" t="str">
        <f>IF(COUNTBLANK(K14:K43)=30,"",IF(COUNTBLANK(K14:K43)=29,"",STDEV(K14:K43)))</f>
        <v/>
      </c>
      <c r="L45" s="275" t="str">
        <f t="shared" ref="L45:AX45" si="1">IF(COUNTBLANK(L14:L43)=30,"",IF(COUNTBLANK(L14:L43)=29,"",STDEV(L14:L43)))</f>
        <v/>
      </c>
      <c r="M45" s="275" t="str">
        <f t="shared" si="1"/>
        <v/>
      </c>
      <c r="N45" s="275" t="str">
        <f t="shared" si="1"/>
        <v/>
      </c>
      <c r="O45" s="275" t="str">
        <f t="shared" si="1"/>
        <v/>
      </c>
      <c r="P45" s="275" t="str">
        <f t="shared" si="1"/>
        <v/>
      </c>
      <c r="Q45" s="275" t="str">
        <f t="shared" si="1"/>
        <v/>
      </c>
      <c r="R45" s="282" t="str">
        <f t="shared" si="1"/>
        <v/>
      </c>
      <c r="S45" s="275" t="str">
        <f t="shared" si="1"/>
        <v/>
      </c>
      <c r="T45" s="282" t="str">
        <f t="shared" si="1"/>
        <v/>
      </c>
      <c r="U45" s="273" t="str">
        <f t="shared" si="1"/>
        <v/>
      </c>
      <c r="V45" s="275" t="str">
        <f t="shared" si="1"/>
        <v/>
      </c>
      <c r="W45" s="273" t="str">
        <f t="shared" si="1"/>
        <v/>
      </c>
      <c r="X45" s="275" t="str">
        <f t="shared" si="1"/>
        <v/>
      </c>
      <c r="Y45" s="275" t="str">
        <f t="shared" si="1"/>
        <v/>
      </c>
      <c r="Z45" s="275" t="str">
        <f t="shared" si="1"/>
        <v/>
      </c>
      <c r="AA45" s="275" t="str">
        <f t="shared" si="1"/>
        <v/>
      </c>
      <c r="AB45" s="275" t="str">
        <f t="shared" si="1"/>
        <v/>
      </c>
      <c r="AC45" s="275" t="str">
        <f t="shared" si="1"/>
        <v/>
      </c>
      <c r="AD45" s="275" t="str">
        <f t="shared" si="1"/>
        <v/>
      </c>
      <c r="AE45" s="275" t="str">
        <f t="shared" si="1"/>
        <v/>
      </c>
      <c r="AF45" s="275" t="str">
        <f t="shared" si="1"/>
        <v/>
      </c>
      <c r="AG45" s="275" t="str">
        <f>IF(COUNTBLANK(AG14:AG43)=30,"",IF(COUNTBLANK(AG14:AG43)=29,"",STDEV(AG14:AG43)))</f>
        <v/>
      </c>
      <c r="AH45" s="275" t="str">
        <f t="shared" si="1"/>
        <v/>
      </c>
      <c r="AI45" s="275" t="str">
        <f t="shared" si="1"/>
        <v/>
      </c>
      <c r="AJ45" s="282" t="str">
        <f t="shared" si="1"/>
        <v/>
      </c>
      <c r="AK45" s="273" t="str">
        <f t="shared" si="1"/>
        <v/>
      </c>
      <c r="AL45" s="275" t="str">
        <f>IF(COUNTBLANK(AL14:AL43)=30,"",IF(COUNTBLANK(AL14:AL43)=29,"",STDEV(AL14:AL43)))</f>
        <v/>
      </c>
      <c r="AM45" s="273" t="str">
        <f t="shared" si="1"/>
        <v/>
      </c>
      <c r="AN45" s="315" t="str">
        <f t="shared" si="1"/>
        <v/>
      </c>
      <c r="AO45" s="282" t="str">
        <f t="shared" si="1"/>
        <v/>
      </c>
      <c r="AP45" s="315" t="str">
        <f t="shared" si="1"/>
        <v/>
      </c>
      <c r="AQ45" s="282" t="str">
        <f t="shared" si="1"/>
        <v/>
      </c>
      <c r="AR45" s="282" t="str">
        <f t="shared" si="1"/>
        <v/>
      </c>
      <c r="AS45" s="273" t="str">
        <f t="shared" si="1"/>
        <v/>
      </c>
      <c r="AT45" s="282" t="str">
        <f t="shared" si="1"/>
        <v/>
      </c>
      <c r="AU45" s="273" t="str">
        <f t="shared" si="1"/>
        <v/>
      </c>
      <c r="AV45" s="275" t="str">
        <f t="shared" si="1"/>
        <v/>
      </c>
      <c r="AW45" s="275" t="str">
        <f t="shared" si="1"/>
        <v/>
      </c>
      <c r="AX45" s="197" t="str">
        <f t="shared" si="1"/>
        <v/>
      </c>
    </row>
    <row r="46" spans="1:50">
      <c r="A46" s="205"/>
      <c r="B46" s="206"/>
      <c r="C46" s="206"/>
      <c r="D46" s="206"/>
      <c r="E46" s="206"/>
      <c r="F46" s="206"/>
      <c r="G46" s="206"/>
      <c r="H46" s="225"/>
      <c r="I46" s="647" t="s">
        <v>142</v>
      </c>
      <c r="J46" s="648"/>
      <c r="K46" s="431" t="str">
        <f>IF(COUNTBLANK(K14:K43)=30,"",MAX(K14:K43))</f>
        <v/>
      </c>
      <c r="L46" s="438" t="str">
        <f>IF(COUNTBLANK(L14:L43)=30,"",MIN(L14:L43))</f>
        <v/>
      </c>
      <c r="M46" s="432" t="str">
        <f t="shared" ref="M46:P46" si="2">IF(COUNTBLANK(M14:M43)=30,"",MIN(M14:M43))</f>
        <v/>
      </c>
      <c r="N46" s="432" t="str">
        <f t="shared" si="2"/>
        <v/>
      </c>
      <c r="O46" s="432" t="str">
        <f>IF(COUNTBLANK(O14:O43)=30,"",MAX(O14:O43))</f>
        <v/>
      </c>
      <c r="P46" s="432" t="str">
        <f t="shared" si="2"/>
        <v/>
      </c>
      <c r="Q46" s="432" t="str">
        <f>IF(COUNTBLANK(Q14:Q43)=30,"",MAX(Q14:Q43))</f>
        <v/>
      </c>
      <c r="R46" s="433" t="str">
        <f>IF(COUNTBLANK(R14:R43)=30,"",MAX(R14:R43))</f>
        <v/>
      </c>
      <c r="S46" s="438" t="str">
        <f t="shared" ref="S46:V46" si="3">IF(COUNTBLANK(S14:S43)=30,"",MIN(S14:S43))</f>
        <v/>
      </c>
      <c r="T46" s="442" t="str">
        <f t="shared" si="3"/>
        <v/>
      </c>
      <c r="U46" s="443" t="str">
        <f t="shared" si="3"/>
        <v/>
      </c>
      <c r="V46" s="438" t="str">
        <f t="shared" si="3"/>
        <v/>
      </c>
      <c r="W46" s="448" t="str">
        <f>IF(COUNTBLANK(W14:W43)=30,"",MAX(W14:W43))</f>
        <v/>
      </c>
      <c r="X46" s="449" t="str">
        <f t="shared" ref="X46:AX46" si="4">IF(COUNTBLANK(X14:X43)=30,"",MAX(X14:X43))</f>
        <v/>
      </c>
      <c r="Y46" s="449" t="str">
        <f t="shared" si="4"/>
        <v/>
      </c>
      <c r="Z46" s="449" t="str">
        <f t="shared" si="4"/>
        <v/>
      </c>
      <c r="AA46" s="449" t="str">
        <f t="shared" si="4"/>
        <v/>
      </c>
      <c r="AB46" s="449" t="str">
        <f t="shared" si="4"/>
        <v/>
      </c>
      <c r="AC46" s="449" t="str">
        <f t="shared" si="4"/>
        <v/>
      </c>
      <c r="AD46" s="449" t="str">
        <f t="shared" si="4"/>
        <v/>
      </c>
      <c r="AE46" s="449" t="str">
        <f t="shared" si="4"/>
        <v/>
      </c>
      <c r="AF46" s="449" t="str">
        <f t="shared" si="4"/>
        <v/>
      </c>
      <c r="AG46" s="449" t="str">
        <f t="shared" si="4"/>
        <v/>
      </c>
      <c r="AH46" s="449" t="str">
        <f t="shared" si="4"/>
        <v/>
      </c>
      <c r="AI46" s="438" t="str">
        <f t="shared" si="4"/>
        <v/>
      </c>
      <c r="AJ46" s="442" t="str">
        <f t="shared" si="4"/>
        <v/>
      </c>
      <c r="AK46" s="443" t="str">
        <f t="shared" si="4"/>
        <v/>
      </c>
      <c r="AL46" s="438" t="str">
        <f t="shared" si="4"/>
        <v/>
      </c>
      <c r="AM46" s="431" t="str">
        <f t="shared" si="4"/>
        <v/>
      </c>
      <c r="AN46" s="458" t="str">
        <f t="shared" si="4"/>
        <v/>
      </c>
      <c r="AO46" s="457" t="str">
        <f t="shared" si="4"/>
        <v/>
      </c>
      <c r="AP46" s="458" t="str">
        <f t="shared" si="4"/>
        <v/>
      </c>
      <c r="AQ46" s="457" t="str">
        <f t="shared" si="4"/>
        <v/>
      </c>
      <c r="AR46" s="433" t="str">
        <f t="shared" si="4"/>
        <v/>
      </c>
      <c r="AS46" s="448" t="str">
        <f t="shared" si="4"/>
        <v/>
      </c>
      <c r="AT46" s="462" t="str">
        <f t="shared" si="4"/>
        <v/>
      </c>
      <c r="AU46" s="431" t="str">
        <f t="shared" si="4"/>
        <v/>
      </c>
      <c r="AV46" s="432" t="str">
        <f t="shared" si="4"/>
        <v/>
      </c>
      <c r="AW46" s="432" t="str">
        <f t="shared" si="4"/>
        <v/>
      </c>
      <c r="AX46" s="465" t="str">
        <f t="shared" si="4"/>
        <v/>
      </c>
    </row>
    <row r="47" spans="1:50">
      <c r="A47" s="205"/>
      <c r="B47" s="206"/>
      <c r="C47" s="206"/>
      <c r="D47" s="206"/>
      <c r="E47" s="206"/>
      <c r="F47" s="206"/>
      <c r="G47" s="206"/>
      <c r="H47" s="225"/>
      <c r="I47" s="647" t="s">
        <v>143</v>
      </c>
      <c r="J47" s="648"/>
      <c r="K47" s="434" t="str">
        <f>IF(COUNTBLANK(K14:K43)=30,"",MIN(K14:K43))</f>
        <v/>
      </c>
      <c r="L47" s="439" t="str">
        <f>IF(COUNTBLANK(L14:L43)=30,"",MAX(L14:L43))</f>
        <v/>
      </c>
      <c r="M47" s="435" t="str">
        <f t="shared" ref="M47:P47" si="5">IF(COUNTBLANK(M14:M43)=30,"",MAX(M14:M43))</f>
        <v/>
      </c>
      <c r="N47" s="435" t="str">
        <f t="shared" si="5"/>
        <v/>
      </c>
      <c r="O47" s="435" t="str">
        <f>IF(COUNTBLANK(O14:O43)=30,"",MIN(O14:O43))</f>
        <v/>
      </c>
      <c r="P47" s="435" t="str">
        <f t="shared" si="5"/>
        <v/>
      </c>
      <c r="Q47" s="435" t="str">
        <f>IF(COUNTBLANK(Q14:Q43)=30,"",MIN(Q14:Q43))</f>
        <v/>
      </c>
      <c r="R47" s="436" t="str">
        <f>IF(COUNTBLANK(R14:R43)=30,"",MIN(R14:R43))</f>
        <v/>
      </c>
      <c r="S47" s="439" t="str">
        <f t="shared" ref="S47:V47" si="6">IF(COUNTBLANK(S14:S43)=30,"",MAX(S14:S43))</f>
        <v/>
      </c>
      <c r="T47" s="444" t="str">
        <f t="shared" si="6"/>
        <v/>
      </c>
      <c r="U47" s="445" t="str">
        <f t="shared" si="6"/>
        <v/>
      </c>
      <c r="V47" s="439" t="str">
        <f t="shared" si="6"/>
        <v/>
      </c>
      <c r="W47" s="450" t="str">
        <f>IF(COUNTBLANK(W14:W43)=30,"",MIN(W14:W43))</f>
        <v/>
      </c>
      <c r="X47" s="451" t="str">
        <f>IF(COUNTBLANK(X14:X43)=30,"",MIN(X14:X43))</f>
        <v/>
      </c>
      <c r="Y47" s="451" t="str">
        <f t="shared" ref="Y47:AX47" si="7">IF(COUNTBLANK(Y14:Y43)=30,"",MIN(Y14:Y43))</f>
        <v/>
      </c>
      <c r="Z47" s="451" t="str">
        <f t="shared" si="7"/>
        <v/>
      </c>
      <c r="AA47" s="451" t="str">
        <f t="shared" si="7"/>
        <v/>
      </c>
      <c r="AB47" s="451" t="str">
        <f t="shared" si="7"/>
        <v/>
      </c>
      <c r="AC47" s="451" t="str">
        <f t="shared" si="7"/>
        <v/>
      </c>
      <c r="AD47" s="451" t="str">
        <f t="shared" si="7"/>
        <v/>
      </c>
      <c r="AE47" s="451" t="str">
        <f t="shared" si="7"/>
        <v/>
      </c>
      <c r="AF47" s="451" t="str">
        <f t="shared" si="7"/>
        <v/>
      </c>
      <c r="AG47" s="451" t="str">
        <f t="shared" si="7"/>
        <v/>
      </c>
      <c r="AH47" s="451" t="str">
        <f t="shared" si="7"/>
        <v/>
      </c>
      <c r="AI47" s="439" t="str">
        <f t="shared" si="7"/>
        <v/>
      </c>
      <c r="AJ47" s="444" t="str">
        <f t="shared" si="7"/>
        <v/>
      </c>
      <c r="AK47" s="445" t="str">
        <f t="shared" si="7"/>
        <v/>
      </c>
      <c r="AL47" s="439" t="str">
        <f t="shared" si="7"/>
        <v/>
      </c>
      <c r="AM47" s="434" t="str">
        <f t="shared" si="7"/>
        <v/>
      </c>
      <c r="AN47" s="460" t="str">
        <f t="shared" si="7"/>
        <v/>
      </c>
      <c r="AO47" s="459" t="str">
        <f t="shared" si="7"/>
        <v/>
      </c>
      <c r="AP47" s="460" t="str">
        <f t="shared" si="7"/>
        <v/>
      </c>
      <c r="AQ47" s="459" t="str">
        <f t="shared" si="7"/>
        <v/>
      </c>
      <c r="AR47" s="436" t="str">
        <f t="shared" si="7"/>
        <v/>
      </c>
      <c r="AS47" s="450" t="str">
        <f t="shared" si="7"/>
        <v/>
      </c>
      <c r="AT47" s="463" t="str">
        <f t="shared" si="7"/>
        <v/>
      </c>
      <c r="AU47" s="434" t="str">
        <f t="shared" si="7"/>
        <v/>
      </c>
      <c r="AV47" s="435" t="str">
        <f t="shared" si="7"/>
        <v/>
      </c>
      <c r="AW47" s="435" t="str">
        <f t="shared" si="7"/>
        <v/>
      </c>
      <c r="AX47" s="466" t="str">
        <f t="shared" si="7"/>
        <v/>
      </c>
    </row>
    <row r="48" spans="1:50">
      <c r="A48" s="205"/>
      <c r="B48" s="206"/>
      <c r="C48" s="206"/>
      <c r="D48" s="206"/>
      <c r="E48" s="206"/>
      <c r="F48" s="206"/>
      <c r="G48" s="206"/>
      <c r="H48" s="225"/>
      <c r="I48" s="647" t="s">
        <v>144</v>
      </c>
      <c r="J48" s="648"/>
      <c r="K48" s="431" t="str">
        <f>IF(COUNTBLANK(K14:K43)=30,"",MEDIAN(K14:K43))</f>
        <v/>
      </c>
      <c r="L48" s="438" t="str">
        <f t="shared" ref="L48:AX48" si="8">IF(COUNTBLANK(L14:L43)=30,"",MEDIAN(L14:L43))</f>
        <v/>
      </c>
      <c r="M48" s="432" t="str">
        <f t="shared" si="8"/>
        <v/>
      </c>
      <c r="N48" s="432" t="str">
        <f t="shared" si="8"/>
        <v/>
      </c>
      <c r="O48" s="432" t="str">
        <f t="shared" si="8"/>
        <v/>
      </c>
      <c r="P48" s="432" t="str">
        <f t="shared" si="8"/>
        <v/>
      </c>
      <c r="Q48" s="432" t="str">
        <f t="shared" si="8"/>
        <v/>
      </c>
      <c r="R48" s="433" t="str">
        <f t="shared" si="8"/>
        <v/>
      </c>
      <c r="S48" s="438" t="str">
        <f t="shared" si="8"/>
        <v/>
      </c>
      <c r="T48" s="442" t="str">
        <f t="shared" si="8"/>
        <v/>
      </c>
      <c r="U48" s="443" t="str">
        <f t="shared" si="8"/>
        <v/>
      </c>
      <c r="V48" s="438" t="str">
        <f t="shared" si="8"/>
        <v/>
      </c>
      <c r="W48" s="448" t="str">
        <f t="shared" si="8"/>
        <v/>
      </c>
      <c r="X48" s="449" t="str">
        <f t="shared" si="8"/>
        <v/>
      </c>
      <c r="Y48" s="449" t="str">
        <f t="shared" si="8"/>
        <v/>
      </c>
      <c r="Z48" s="449" t="str">
        <f t="shared" si="8"/>
        <v/>
      </c>
      <c r="AA48" s="449" t="str">
        <f t="shared" si="8"/>
        <v/>
      </c>
      <c r="AB48" s="449" t="str">
        <f t="shared" si="8"/>
        <v/>
      </c>
      <c r="AC48" s="449" t="str">
        <f t="shared" si="8"/>
        <v/>
      </c>
      <c r="AD48" s="449" t="str">
        <f t="shared" si="8"/>
        <v/>
      </c>
      <c r="AE48" s="449" t="str">
        <f t="shared" si="8"/>
        <v/>
      </c>
      <c r="AF48" s="449" t="str">
        <f t="shared" si="8"/>
        <v/>
      </c>
      <c r="AG48" s="449" t="str">
        <f t="shared" si="8"/>
        <v/>
      </c>
      <c r="AH48" s="449" t="str">
        <f t="shared" si="8"/>
        <v/>
      </c>
      <c r="AI48" s="438" t="str">
        <f t="shared" si="8"/>
        <v/>
      </c>
      <c r="AJ48" s="442" t="str">
        <f t="shared" si="8"/>
        <v/>
      </c>
      <c r="AK48" s="443" t="str">
        <f t="shared" si="8"/>
        <v/>
      </c>
      <c r="AL48" s="438" t="str">
        <f t="shared" si="8"/>
        <v/>
      </c>
      <c r="AM48" s="431" t="str">
        <f t="shared" si="8"/>
        <v/>
      </c>
      <c r="AN48" s="458" t="str">
        <f t="shared" si="8"/>
        <v/>
      </c>
      <c r="AO48" s="457" t="str">
        <f t="shared" si="8"/>
        <v/>
      </c>
      <c r="AP48" s="458" t="str">
        <f t="shared" si="8"/>
        <v/>
      </c>
      <c r="AQ48" s="457" t="str">
        <f t="shared" si="8"/>
        <v/>
      </c>
      <c r="AR48" s="433" t="str">
        <f t="shared" si="8"/>
        <v/>
      </c>
      <c r="AS48" s="448" t="str">
        <f t="shared" si="8"/>
        <v/>
      </c>
      <c r="AT48" s="462" t="str">
        <f t="shared" si="8"/>
        <v/>
      </c>
      <c r="AU48" s="431" t="str">
        <f t="shared" si="8"/>
        <v/>
      </c>
      <c r="AV48" s="432" t="str">
        <f t="shared" si="8"/>
        <v/>
      </c>
      <c r="AW48" s="432" t="str">
        <f t="shared" si="8"/>
        <v/>
      </c>
      <c r="AX48" s="467" t="str">
        <f t="shared" si="8"/>
        <v/>
      </c>
    </row>
    <row r="49" spans="1:51" ht="14.25" thickBot="1">
      <c r="A49" s="205"/>
      <c r="B49" s="206"/>
      <c r="C49" s="206"/>
      <c r="D49" s="206"/>
      <c r="E49" s="206"/>
      <c r="F49" s="206"/>
      <c r="G49" s="206"/>
      <c r="H49" s="225"/>
      <c r="I49" s="643" t="s">
        <v>145</v>
      </c>
      <c r="J49" s="644"/>
      <c r="K49" s="274" t="str">
        <f>IF(COUNTBLANK(K14:K43)=30,"",IF(COUNTBLANK(K14:K43)=29,"",VAR(K14:K43)))</f>
        <v/>
      </c>
      <c r="L49" s="276" t="str">
        <f t="shared" ref="L49:AX49" si="9">IF(COUNTBLANK(L14:L43)=30,"",IF(COUNTBLANK(L14:L43)=29,"",VAR(L14:L43)))</f>
        <v/>
      </c>
      <c r="M49" s="276" t="str">
        <f t="shared" si="9"/>
        <v/>
      </c>
      <c r="N49" s="276" t="str">
        <f t="shared" si="9"/>
        <v/>
      </c>
      <c r="O49" s="276" t="str">
        <f t="shared" si="9"/>
        <v/>
      </c>
      <c r="P49" s="276" t="str">
        <f t="shared" si="9"/>
        <v/>
      </c>
      <c r="Q49" s="276" t="str">
        <f t="shared" si="9"/>
        <v/>
      </c>
      <c r="R49" s="283" t="str">
        <f t="shared" si="9"/>
        <v/>
      </c>
      <c r="S49" s="276" t="str">
        <f t="shared" si="9"/>
        <v/>
      </c>
      <c r="T49" s="283" t="str">
        <f t="shared" si="9"/>
        <v/>
      </c>
      <c r="U49" s="274" t="str">
        <f t="shared" si="9"/>
        <v/>
      </c>
      <c r="V49" s="276" t="str">
        <f t="shared" si="9"/>
        <v/>
      </c>
      <c r="W49" s="274" t="str">
        <f t="shared" si="9"/>
        <v/>
      </c>
      <c r="X49" s="276" t="str">
        <f t="shared" si="9"/>
        <v/>
      </c>
      <c r="Y49" s="276" t="str">
        <f t="shared" si="9"/>
        <v/>
      </c>
      <c r="Z49" s="276" t="str">
        <f t="shared" si="9"/>
        <v/>
      </c>
      <c r="AA49" s="276" t="str">
        <f t="shared" si="9"/>
        <v/>
      </c>
      <c r="AB49" s="276" t="str">
        <f t="shared" si="9"/>
        <v/>
      </c>
      <c r="AC49" s="276" t="str">
        <f t="shared" si="9"/>
        <v/>
      </c>
      <c r="AD49" s="276" t="str">
        <f t="shared" si="9"/>
        <v/>
      </c>
      <c r="AE49" s="276" t="str">
        <f t="shared" si="9"/>
        <v/>
      </c>
      <c r="AF49" s="276" t="str">
        <f t="shared" si="9"/>
        <v/>
      </c>
      <c r="AG49" s="276" t="str">
        <f t="shared" si="9"/>
        <v/>
      </c>
      <c r="AH49" s="276" t="str">
        <f t="shared" si="9"/>
        <v/>
      </c>
      <c r="AI49" s="276" t="str">
        <f t="shared" si="9"/>
        <v/>
      </c>
      <c r="AJ49" s="283" t="str">
        <f t="shared" si="9"/>
        <v/>
      </c>
      <c r="AK49" s="274" t="str">
        <f t="shared" si="9"/>
        <v/>
      </c>
      <c r="AL49" s="276" t="str">
        <f t="shared" si="9"/>
        <v/>
      </c>
      <c r="AM49" s="274" t="str">
        <f t="shared" si="9"/>
        <v/>
      </c>
      <c r="AN49" s="278" t="str">
        <f t="shared" si="9"/>
        <v/>
      </c>
      <c r="AO49" s="283" t="str">
        <f t="shared" si="9"/>
        <v/>
      </c>
      <c r="AP49" s="278" t="str">
        <f t="shared" si="9"/>
        <v/>
      </c>
      <c r="AQ49" s="283" t="str">
        <f t="shared" si="9"/>
        <v/>
      </c>
      <c r="AR49" s="283" t="str">
        <f t="shared" si="9"/>
        <v/>
      </c>
      <c r="AS49" s="274" t="str">
        <f t="shared" si="9"/>
        <v/>
      </c>
      <c r="AT49" s="283" t="str">
        <f t="shared" si="9"/>
        <v/>
      </c>
      <c r="AU49" s="274" t="str">
        <f t="shared" si="9"/>
        <v/>
      </c>
      <c r="AV49" s="276" t="str">
        <f t="shared" si="9"/>
        <v/>
      </c>
      <c r="AW49" s="276" t="str">
        <f t="shared" si="9"/>
        <v/>
      </c>
      <c r="AX49" s="198" t="str">
        <f t="shared" si="9"/>
        <v/>
      </c>
    </row>
    <row r="50" spans="1:51">
      <c r="A50" s="159"/>
      <c r="B50" s="159"/>
      <c r="C50" s="159"/>
      <c r="D50" s="159"/>
      <c r="E50" s="159"/>
      <c r="F50" s="159"/>
      <c r="G50" s="159"/>
      <c r="H50" s="159"/>
      <c r="I50" s="178"/>
      <c r="J50" s="280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Q50" s="281"/>
      <c r="AR50" s="279"/>
      <c r="AS50" s="279"/>
      <c r="AT50" s="279"/>
      <c r="AU50" s="279"/>
      <c r="AV50" s="279"/>
      <c r="AW50" s="279"/>
      <c r="AX50" s="279"/>
    </row>
    <row r="51" spans="1:51" ht="14.25">
      <c r="A51" s="630" t="s">
        <v>244</v>
      </c>
      <c r="B51" s="630"/>
      <c r="C51" s="630"/>
      <c r="D51" s="630"/>
      <c r="E51" s="630"/>
      <c r="F51" s="149"/>
      <c r="G51" s="159"/>
      <c r="H51" s="159"/>
      <c r="I51" s="178"/>
      <c r="J51" s="178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</row>
    <row r="52" spans="1:51" ht="14.25" thickBot="1">
      <c r="G52" s="159"/>
      <c r="H52" s="159"/>
      <c r="I52" s="178"/>
      <c r="J52" s="178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</row>
    <row r="53" spans="1:51">
      <c r="A53" s="591" t="str">
        <f>IF(入力!A3="","",入力!A3)</f>
        <v>測定日【関数】</v>
      </c>
      <c r="B53" s="592"/>
      <c r="C53" s="584">
        <f>IF(入力!C3="","",入力!C3)</f>
        <v>43101</v>
      </c>
      <c r="D53" s="584"/>
      <c r="E53" s="585"/>
      <c r="G53" s="168" t="s">
        <v>150</v>
      </c>
      <c r="H53" s="159"/>
      <c r="I53" s="178"/>
      <c r="J53" s="178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</row>
    <row r="54" spans="1:51">
      <c r="A54" s="593" t="str">
        <f>IF(入力!A4="","",入力!A4)</f>
        <v>測定日【表示】</v>
      </c>
      <c r="B54" s="588"/>
      <c r="C54" s="586" t="str">
        <f>IF(入力!C4="","",入力!C4)</f>
        <v>2018.01.01</v>
      </c>
      <c r="D54" s="586"/>
      <c r="E54" s="587"/>
      <c r="G54" s="168" t="s">
        <v>151</v>
      </c>
      <c r="H54" s="159"/>
      <c r="I54" s="178"/>
      <c r="J54" s="178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</row>
    <row r="55" spans="1:51">
      <c r="A55" s="593" t="str">
        <f>IF(入力!A5="","",入力!A5)</f>
        <v>測定場所</v>
      </c>
      <c r="B55" s="588"/>
      <c r="C55" s="586" t="str">
        <f>IF(入力!C5="","",入力!C5)</f>
        <v>●●トレーニングセンター</v>
      </c>
      <c r="D55" s="586"/>
      <c r="E55" s="587"/>
      <c r="G55" s="168" t="s">
        <v>153</v>
      </c>
      <c r="H55" s="159"/>
      <c r="I55" s="178"/>
      <c r="J55" s="178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</row>
    <row r="56" spans="1:51">
      <c r="A56" s="593" t="str">
        <f>IF(入力!A6="","",入力!A6)</f>
        <v>チームカテゴリー</v>
      </c>
      <c r="B56" s="588"/>
      <c r="C56" s="586" t="str">
        <f>IF(入力!C6="","",入力!C6)</f>
        <v>●●チーム</v>
      </c>
      <c r="D56" s="586"/>
      <c r="E56" s="587"/>
      <c r="G56" s="168" t="s">
        <v>154</v>
      </c>
      <c r="H56" s="159"/>
      <c r="I56" s="178"/>
      <c r="J56" s="178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</row>
    <row r="57" spans="1:51" ht="14.25" thickBot="1">
      <c r="A57" s="655" t="str">
        <f>IF(入力!A7="","",入力!A7)</f>
        <v>入力者</v>
      </c>
      <c r="B57" s="656"/>
      <c r="C57" s="657" t="str">
        <f>IF(入力!C7="","",入力!C7)</f>
        <v>○○ ○○</v>
      </c>
      <c r="D57" s="658"/>
      <c r="E57" s="659"/>
      <c r="G57" s="168"/>
      <c r="H57" s="159"/>
      <c r="I57" s="178"/>
      <c r="J57" s="178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</row>
    <row r="58" spans="1:51" ht="14.25" thickBot="1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</row>
    <row r="59" spans="1:51">
      <c r="A59" s="594" t="s">
        <v>30</v>
      </c>
      <c r="B59" s="556" t="s">
        <v>43</v>
      </c>
      <c r="C59" s="556" t="s">
        <v>89</v>
      </c>
      <c r="D59" s="556" t="s">
        <v>59</v>
      </c>
      <c r="E59" s="556" t="s">
        <v>64</v>
      </c>
      <c r="F59" s="556" t="s">
        <v>90</v>
      </c>
      <c r="G59" s="556" t="s">
        <v>62</v>
      </c>
      <c r="H59" s="556" t="s">
        <v>237</v>
      </c>
      <c r="I59" s="556" t="s">
        <v>60</v>
      </c>
      <c r="J59" s="569" t="s">
        <v>61</v>
      </c>
      <c r="K59" s="559" t="s">
        <v>99</v>
      </c>
      <c r="L59" s="560"/>
      <c r="M59" s="560"/>
      <c r="N59" s="560"/>
      <c r="O59" s="560"/>
      <c r="P59" s="560"/>
      <c r="Q59" s="561"/>
      <c r="R59" s="649" t="s">
        <v>100</v>
      </c>
      <c r="S59" s="653" t="s">
        <v>103</v>
      </c>
      <c r="T59" s="542" t="s">
        <v>110</v>
      </c>
      <c r="U59" s="543"/>
      <c r="V59" s="543"/>
      <c r="W59" s="543"/>
      <c r="X59" s="543"/>
      <c r="Y59" s="543"/>
      <c r="Z59" s="543"/>
      <c r="AA59" s="543"/>
      <c r="AB59" s="543"/>
      <c r="AC59" s="544"/>
      <c r="AD59" s="615" t="s">
        <v>113</v>
      </c>
      <c r="AE59" s="616"/>
      <c r="AF59" s="616"/>
      <c r="AG59" s="616"/>
      <c r="AH59" s="616"/>
      <c r="AI59" s="617"/>
      <c r="AJ59" s="609" t="s">
        <v>119</v>
      </c>
      <c r="AK59" s="610"/>
      <c r="AL59" s="660" t="s">
        <v>169</v>
      </c>
      <c r="AM59" s="661"/>
      <c r="AN59" s="664" t="s">
        <v>166</v>
      </c>
    </row>
    <row r="60" spans="1:51">
      <c r="A60" s="595"/>
      <c r="B60" s="557"/>
      <c r="C60" s="557"/>
      <c r="D60" s="557"/>
      <c r="E60" s="557"/>
      <c r="F60" s="557"/>
      <c r="G60" s="557"/>
      <c r="H60" s="557"/>
      <c r="I60" s="557"/>
      <c r="J60" s="570"/>
      <c r="K60" s="562"/>
      <c r="L60" s="563"/>
      <c r="M60" s="563"/>
      <c r="N60" s="563"/>
      <c r="O60" s="563"/>
      <c r="P60" s="563"/>
      <c r="Q60" s="564"/>
      <c r="R60" s="650"/>
      <c r="S60" s="654"/>
      <c r="T60" s="550" t="s">
        <v>111</v>
      </c>
      <c r="U60" s="551"/>
      <c r="V60" s="551"/>
      <c r="W60" s="551"/>
      <c r="X60" s="551"/>
      <c r="Y60" s="551"/>
      <c r="Z60" s="551"/>
      <c r="AA60" s="551"/>
      <c r="AB60" s="552"/>
      <c r="AC60" s="310" t="s">
        <v>104</v>
      </c>
      <c r="AD60" s="613" t="s">
        <v>114</v>
      </c>
      <c r="AE60" s="598"/>
      <c r="AF60" s="613" t="s">
        <v>115</v>
      </c>
      <c r="AG60" s="598"/>
      <c r="AH60" s="597" t="s">
        <v>116</v>
      </c>
      <c r="AI60" s="598"/>
      <c r="AJ60" s="611"/>
      <c r="AK60" s="612"/>
      <c r="AL60" s="662"/>
      <c r="AM60" s="663"/>
      <c r="AN60" s="665"/>
    </row>
    <row r="61" spans="1:51">
      <c r="A61" s="595"/>
      <c r="B61" s="557"/>
      <c r="C61" s="557"/>
      <c r="D61" s="557"/>
      <c r="E61" s="557"/>
      <c r="F61" s="557"/>
      <c r="G61" s="557"/>
      <c r="H61" s="557"/>
      <c r="I61" s="557"/>
      <c r="J61" s="570"/>
      <c r="K61" s="151" t="s">
        <v>91</v>
      </c>
      <c r="L61" s="152" t="s">
        <v>92</v>
      </c>
      <c r="M61" s="153" t="s">
        <v>93</v>
      </c>
      <c r="N61" s="153" t="s">
        <v>107</v>
      </c>
      <c r="O61" s="153" t="s">
        <v>98</v>
      </c>
      <c r="P61" s="567" t="s">
        <v>125</v>
      </c>
      <c r="Q61" s="568"/>
      <c r="R61" s="297" t="s">
        <v>101</v>
      </c>
      <c r="S61" s="304" t="s">
        <v>271</v>
      </c>
      <c r="T61" s="554" t="s">
        <v>112</v>
      </c>
      <c r="U61" s="555"/>
      <c r="V61" s="546" t="s">
        <v>105</v>
      </c>
      <c r="W61" s="548"/>
      <c r="X61" s="546" t="s">
        <v>239</v>
      </c>
      <c r="Y61" s="548"/>
      <c r="Z61" s="546" t="s">
        <v>242</v>
      </c>
      <c r="AA61" s="548"/>
      <c r="AB61" s="294" t="s">
        <v>106</v>
      </c>
      <c r="AC61" s="319" t="s">
        <v>241</v>
      </c>
      <c r="AD61" s="651" t="s">
        <v>117</v>
      </c>
      <c r="AE61" s="652"/>
      <c r="AF61" s="312" t="s">
        <v>118</v>
      </c>
      <c r="AG61" s="316" t="s">
        <v>167</v>
      </c>
      <c r="AH61" s="599" t="s">
        <v>236</v>
      </c>
      <c r="AI61" s="600"/>
      <c r="AJ61" s="156" t="s">
        <v>120</v>
      </c>
      <c r="AK61" s="199" t="s">
        <v>121</v>
      </c>
      <c r="AL61" s="213" t="s">
        <v>173</v>
      </c>
      <c r="AM61" s="214" t="s">
        <v>174</v>
      </c>
      <c r="AN61" s="202"/>
    </row>
    <row r="62" spans="1:51">
      <c r="A62" s="595"/>
      <c r="B62" s="557"/>
      <c r="C62" s="557"/>
      <c r="D62" s="557"/>
      <c r="E62" s="557"/>
      <c r="F62" s="557"/>
      <c r="G62" s="557"/>
      <c r="H62" s="557"/>
      <c r="I62" s="557"/>
      <c r="J62" s="570"/>
      <c r="K62" s="140"/>
      <c r="L62" s="141"/>
      <c r="M62" s="142"/>
      <c r="N62" s="142"/>
      <c r="O62" s="142"/>
      <c r="P62" s="154" t="s">
        <v>126</v>
      </c>
      <c r="Q62" s="155" t="s">
        <v>127</v>
      </c>
      <c r="R62" s="298"/>
      <c r="S62" s="305"/>
      <c r="T62" s="124"/>
      <c r="U62" s="126" t="s">
        <v>124</v>
      </c>
      <c r="V62" s="124"/>
      <c r="W62" s="126" t="s">
        <v>124</v>
      </c>
      <c r="X62" s="124"/>
      <c r="Y62" s="126" t="s">
        <v>124</v>
      </c>
      <c r="Z62" s="124"/>
      <c r="AA62" s="126" t="s">
        <v>124</v>
      </c>
      <c r="AB62" s="295"/>
      <c r="AC62" s="320"/>
      <c r="AD62" s="125" t="s">
        <v>128</v>
      </c>
      <c r="AE62" s="313" t="s">
        <v>129</v>
      </c>
      <c r="AF62" s="125"/>
      <c r="AG62" s="317"/>
      <c r="AH62" s="125" t="s">
        <v>176</v>
      </c>
      <c r="AI62" s="138" t="s">
        <v>177</v>
      </c>
      <c r="AJ62" s="139"/>
      <c r="AK62" s="200"/>
      <c r="AL62" s="215"/>
      <c r="AM62" s="216"/>
      <c r="AN62" s="203"/>
    </row>
    <row r="63" spans="1:51">
      <c r="A63" s="596"/>
      <c r="B63" s="558"/>
      <c r="C63" s="558"/>
      <c r="D63" s="558"/>
      <c r="E63" s="558"/>
      <c r="F63" s="558"/>
      <c r="G63" s="558"/>
      <c r="H63" s="558"/>
      <c r="I63" s="558"/>
      <c r="J63" s="571"/>
      <c r="K63" s="127" t="s">
        <v>95</v>
      </c>
      <c r="L63" s="128" t="s">
        <v>94</v>
      </c>
      <c r="M63" s="129" t="s">
        <v>97</v>
      </c>
      <c r="N63" s="129" t="s">
        <v>94</v>
      </c>
      <c r="O63" s="129" t="s">
        <v>300</v>
      </c>
      <c r="P63" s="165" t="s">
        <v>95</v>
      </c>
      <c r="Q63" s="166" t="s">
        <v>95</v>
      </c>
      <c r="R63" s="130" t="s">
        <v>102</v>
      </c>
      <c r="S63" s="306" t="s">
        <v>102</v>
      </c>
      <c r="T63" s="137" t="s">
        <v>95</v>
      </c>
      <c r="U63" s="135" t="s">
        <v>95</v>
      </c>
      <c r="V63" s="133" t="s">
        <v>95</v>
      </c>
      <c r="W63" s="135" t="s">
        <v>95</v>
      </c>
      <c r="X63" s="133" t="s">
        <v>95</v>
      </c>
      <c r="Y63" s="135" t="s">
        <v>95</v>
      </c>
      <c r="Z63" s="133" t="s">
        <v>95</v>
      </c>
      <c r="AA63" s="135" t="s">
        <v>95</v>
      </c>
      <c r="AB63" s="136" t="s">
        <v>109</v>
      </c>
      <c r="AC63" s="321" t="s">
        <v>109</v>
      </c>
      <c r="AD63" s="132" t="s">
        <v>95</v>
      </c>
      <c r="AE63" s="314" t="s">
        <v>95</v>
      </c>
      <c r="AF63" s="311" t="s">
        <v>95</v>
      </c>
      <c r="AG63" s="314" t="s">
        <v>168</v>
      </c>
      <c r="AH63" s="311" t="s">
        <v>95</v>
      </c>
      <c r="AI63" s="157" t="s">
        <v>95</v>
      </c>
      <c r="AJ63" s="158" t="s">
        <v>109</v>
      </c>
      <c r="AK63" s="201" t="s">
        <v>132</v>
      </c>
      <c r="AL63" s="217" t="s">
        <v>301</v>
      </c>
      <c r="AM63" s="218" t="s">
        <v>301</v>
      </c>
      <c r="AN63" s="204"/>
    </row>
    <row r="64" spans="1:51">
      <c r="A64" s="84">
        <f>IF(入力!A14="","",入力!A14)</f>
        <v>1</v>
      </c>
      <c r="B64" s="146" t="str">
        <f>IF(入力!B14="","",入力!B14)</f>
        <v/>
      </c>
      <c r="C64" s="146" t="str">
        <f>IF(入力!C14="","",入力!C14)</f>
        <v/>
      </c>
      <c r="D64" s="175" t="str">
        <f>IF(入力!D14="","",入力!D14)</f>
        <v/>
      </c>
      <c r="E64" s="227" t="str">
        <f>IF(入力!E14="", IF(D64="","",DATEDIF(D64,入力!$C$3,"Y")),入力!E14)</f>
        <v/>
      </c>
      <c r="F64" s="227" t="str">
        <f>IF(入力!F14="","",入力!F14)</f>
        <v/>
      </c>
      <c r="G64" s="146" t="str">
        <f>IF(入力!G14="","",入力!G14)</f>
        <v/>
      </c>
      <c r="H64" s="146" t="str">
        <f>IF(入力!H14="","",入力!H14)</f>
        <v/>
      </c>
      <c r="I64" s="227" t="str">
        <f>IF(入力!I14="","",入力!I14)</f>
        <v/>
      </c>
      <c r="J64" s="121" t="str">
        <f>IF(入力!J14="","",入力!J14)</f>
        <v/>
      </c>
      <c r="K64" s="406" t="str">
        <f>IF(入力!K14="","",入力!K14)</f>
        <v/>
      </c>
      <c r="L64" s="342" t="str">
        <f>IF(入力!L14="","",入力!L14)</f>
        <v/>
      </c>
      <c r="M64" s="325" t="str">
        <f>IF(OR(入力!M14="",入力!N14=""),"",((4.57/(1.0868-0.00133*(入力!M14+入力!N14))-4.142)*100))</f>
        <v/>
      </c>
      <c r="N64" s="325" t="str">
        <f>IF(入力!O14="", IF(OR(入力!L14="",入力!M14="",入力!N14=""),"",(入力!L14-(入力!L14*(4.57/(1.0868-0.00133*(入力!M14+入力!N14))-4.142)*100)/100)),入力!O14)</f>
        <v/>
      </c>
      <c r="O64" s="325" t="str">
        <f>IF(入力!P14="", IF(入力!K14="","",IF(入力!L14="","",入力!L14/POWER(入力!K14/100,2))),入力!P14)</f>
        <v/>
      </c>
      <c r="P64" s="325" t="str">
        <f>IF(入力!Q14="","",入力!Q14)</f>
        <v/>
      </c>
      <c r="Q64" s="407" t="str">
        <f>IF(入力!R14="","",入力!R14)</f>
        <v/>
      </c>
      <c r="R64" s="468" t="str">
        <f xml:space="preserve"> IF(入力!S14="",IF(入力!T14="","",入力!T14),IF(入力!T14="",入力!S14,IF(入力!S14&gt;入力!T14,入力!T14,入力!S14)))</f>
        <v/>
      </c>
      <c r="S64" s="468" t="str">
        <f>IF(入力!U14="",IF(入力!V14="","",入力!V14),IF(入力!V14="",入力!U14,IF(入力!U14&gt;入力!V14,入力!V14,入力!U14)))</f>
        <v/>
      </c>
      <c r="T64" s="362" t="str">
        <f>IF(入力!W14="",IF(入力!X14="","",入力!X14),IF(入力!X14="",入力!W14,IF(入力!W14&gt;入力!X14,入力!W14,入力!X14)))</f>
        <v/>
      </c>
      <c r="U64" s="361" t="str">
        <f>IF(入力!Y14="", IF(入力!W14="",IF(入力!X14="","",入力!X14-入力!Q14),IF(入力!X14="",入力!W14-入力!Q14,IF(入力!W14&gt;入力!X14,入力!W14-入力!Q14,入力!X14-入力!Q14))),入力!Y14)</f>
        <v/>
      </c>
      <c r="V64" s="361" t="str">
        <f>IF(入力!Z14="",IF(入力!AA14="","",入力!AA14),IF(入力!AA14="",入力!Z14,IF(入力!Z14&gt;入力!AA14,入力!Z14,入力!AA14)))</f>
        <v/>
      </c>
      <c r="W64" s="361" t="str">
        <f>IF(入力!AB14="", IF(入力!Z14="",IF(入力!AA14="","",入力!AA14-入力!Q14),IF(入力!AA14="",入力!Z14-入力!Q14,IF(入力!Z14&gt;入力!AA14,入力!Z14-入力!Q14,入力!AA14-入力!Q14))),入力!AB14)</f>
        <v/>
      </c>
      <c r="X64" s="361" t="str">
        <f>IF(入力!AC14="",IF(入力!AD14="","",入力!AD14),IF(入力!AD14="",入力!AC14,IF(入力!AC14&gt;入力!AD14,入力!AC14,入力!AD14)))</f>
        <v/>
      </c>
      <c r="Y64" s="361" t="str">
        <f>IF(入力!AE14="", IF(入力!AC14="",IF(入力!AD14="","",入力!AD14-入力!Q14),IF(入力!AD14="",入力!AC14-入力!Q14,IF(入力!AC14&gt;入力!AD14,入力!AC14-入力!Q14,入力!AD14-入力!Q14))),入力!AE14)</f>
        <v/>
      </c>
      <c r="Z64" s="361" t="str">
        <f>IF(入力!AF14="",IF(入力!AG14="","",入力!AG14),IF(入力!AG14="",入力!AF14,IF(入力!AF14&gt;入力!AG14,入力!AF14,入力!AG14)))</f>
        <v/>
      </c>
      <c r="AA64" s="361" t="str">
        <f>IF(入力!AH14="", IF(入力!AF14="",IF(入力!AG14="","",入力!AG14-入力!Q14),IF(入力!AG14="",入力!AF14-入力!Q14,IF(入力!AF14&gt;入力!AG14,入力!AF14-入力!Q14,入力!AG14-入力!Q14))),入力!AH14)</f>
        <v/>
      </c>
      <c r="AB64" s="354" t="str">
        <f>IF(入力!AI14="",IF(入力!AJ14="","",入力!AJ14),IF(入力!AJ14="",入力!AI14,IF(入力!AI14&gt;入力!AJ14,入力!AI14,入力!AJ14)))</f>
        <v/>
      </c>
      <c r="AC64" s="468" t="str">
        <f>IF(入力!AK14="",IF(入力!AL14="","",入力!AL14),IF(入力!AL14="",入力!AK14,IF(入力!AK14&gt;入力!AL14,入力!AK14,入力!AL14)))</f>
        <v/>
      </c>
      <c r="AD64" s="406" t="str">
        <f>IF(入力!AM14="","",入力!AM14)</f>
        <v/>
      </c>
      <c r="AE64" s="379" t="str">
        <f>IF(入力!AN14="","",入力!AN14)</f>
        <v/>
      </c>
      <c r="AF64" s="324" t="str">
        <f>IF(入力!AO14="","",入力!AO14)</f>
        <v/>
      </c>
      <c r="AG64" s="379" t="str">
        <f>IF(入力!AP14="","",入力!AP14)</f>
        <v/>
      </c>
      <c r="AH64" s="324" t="str">
        <f>IF(入力!AQ14="","",入力!AQ14)</f>
        <v/>
      </c>
      <c r="AI64" s="378" t="str">
        <f>IF(入力!AR14="","",入力!AR14)</f>
        <v/>
      </c>
      <c r="AJ64" s="389" t="str">
        <f>IF(入力!AS14="","",入力!AS14)</f>
        <v/>
      </c>
      <c r="AK64" s="472" t="str">
        <f>IF(入力!AT14="","",入力!AT14)</f>
        <v/>
      </c>
      <c r="AL64" s="474" t="str">
        <f>IF(入力!AU14="",IF(入力!AV14="","",入力!AV14),IF(入力!AV14="",入力!AU14,IF(入力!AU14&gt;入力!AV14,入力!AU14,入力!AV14)))</f>
        <v/>
      </c>
      <c r="AM64" s="382" t="str">
        <f>IF(入力!AW14="",IF(入力!AX14="","",入力!AX14),IF(入力!AX14="",入力!AW14,IF(入力!AW14&gt;入力!AX14,入力!AW14,入力!AX14)))</f>
        <v/>
      </c>
      <c r="AN64" s="160" t="str">
        <f>IF(入力!K14="","", IF(入力!AC14="","", IF(入力!Z14="","", K14/243*((MAX(入力!AC14,入力!AD14,入力!AF14,入力!AG14)-243)+(MAX(入力!Z14:'入力'!AA14)-243)))))</f>
        <v/>
      </c>
    </row>
    <row r="65" spans="1:40">
      <c r="A65" s="84">
        <f>IF(入力!A15="","",入力!A15)</f>
        <v>2</v>
      </c>
      <c r="B65" s="146" t="str">
        <f>IF(入力!B15="","",入力!B15)</f>
        <v/>
      </c>
      <c r="C65" s="146" t="str">
        <f>IF(入力!C15="","",入力!C15)</f>
        <v/>
      </c>
      <c r="D65" s="175" t="str">
        <f>IF(入力!D15="","",入力!D15)</f>
        <v/>
      </c>
      <c r="E65" s="255" t="str">
        <f>IF(入力!E15="", IF(D65="","",DATEDIF(D65,入力!$C$3,"Y")),入力!E15)</f>
        <v/>
      </c>
      <c r="F65" s="227" t="str">
        <f>IF(入力!F15="","",入力!F15)</f>
        <v/>
      </c>
      <c r="G65" s="146" t="str">
        <f>IF(入力!G15="","",入力!G15)</f>
        <v/>
      </c>
      <c r="H65" s="146" t="str">
        <f>IF(入力!H15="","",入力!H15)</f>
        <v/>
      </c>
      <c r="I65" s="227" t="str">
        <f>IF(入力!I15="","",入力!I15)</f>
        <v/>
      </c>
      <c r="J65" s="121" t="str">
        <f>IF(入力!J15="","",入力!J15)</f>
        <v/>
      </c>
      <c r="K65" s="406" t="str">
        <f>IF(入力!K15="","",入力!K15)</f>
        <v/>
      </c>
      <c r="L65" s="342" t="str">
        <f>IF(入力!L15="","",入力!L15)</f>
        <v/>
      </c>
      <c r="M65" s="325" t="str">
        <f>IF(OR(入力!M15="",入力!N15=""),"",((4.57/(1.0868-0.00133*(入力!M15+入力!N15))-4.142)*100))</f>
        <v/>
      </c>
      <c r="N65" s="325" t="str">
        <f>IF(入力!O15="", IF(OR(入力!L15="",入力!M15="",入力!N15=""),"",(入力!L15-(入力!L15*(4.57/(1.0868-0.00133*(入力!M15+入力!N15))-4.142)*100)/100)),入力!O15)</f>
        <v/>
      </c>
      <c r="O65" s="325" t="str">
        <f>IF(入力!P15="", IF(入力!K15="","",IF(入力!L15="","",入力!L15/POWER(入力!K15/100,2))),入力!P15)</f>
        <v/>
      </c>
      <c r="P65" s="325" t="str">
        <f>IF(入力!Q15="","",入力!Q15)</f>
        <v/>
      </c>
      <c r="Q65" s="407" t="str">
        <f>IF(入力!R15="","",入力!R15)</f>
        <v/>
      </c>
      <c r="R65" s="468" t="str">
        <f xml:space="preserve"> IF(入力!S15="",IF(入力!T15="","",入力!T15),IF(入力!T15="",入力!S15,IF(入力!S15&gt;入力!T15,入力!T15,入力!S15)))</f>
        <v/>
      </c>
      <c r="S65" s="468" t="str">
        <f>IF(入力!U15="",IF(入力!V15="","",入力!V15),IF(入力!V15="",入力!U15,IF(入力!U15&gt;入力!V15,入力!V15,入力!U15)))</f>
        <v/>
      </c>
      <c r="T65" s="362" t="str">
        <f>IF(入力!W15="",IF(入力!X15="","",入力!X15),IF(入力!X15="",入力!W15,IF(入力!W15&gt;入力!X15,入力!W15,入力!X15)))</f>
        <v/>
      </c>
      <c r="U65" s="361" t="str">
        <f>IF(入力!Y15="", IF(入力!W15="",IF(入力!X15="","",入力!X15-入力!Q15),IF(入力!X15="",入力!W15-入力!Q15,IF(入力!W15&gt;入力!X15,入力!W15-入力!Q15,入力!X15-入力!Q15))),入力!Y15)</f>
        <v/>
      </c>
      <c r="V65" s="361" t="str">
        <f>IF(入力!Z15="",IF(入力!AA15="","",入力!AA15),IF(入力!AA15="",入力!Z15,IF(入力!Z15&gt;入力!AA15,入力!Z15,入力!AA15)))</f>
        <v/>
      </c>
      <c r="W65" s="361" t="str">
        <f>IF(入力!AB15="", IF(入力!Z15="",IF(入力!AA15="","",入力!AA15-入力!Q15),IF(入力!AA15="",入力!Z15-入力!Q15,IF(入力!Z15&gt;入力!AA15,入力!Z15-入力!Q15,入力!AA15-入力!Q15))),入力!AB15)</f>
        <v/>
      </c>
      <c r="X65" s="361" t="str">
        <f>IF(入力!AC15="",IF(入力!AD15="","",入力!AD15),IF(入力!AD15="",入力!AC15,IF(入力!AC15&gt;入力!AD15,入力!AC15,入力!AD15)))</f>
        <v/>
      </c>
      <c r="Y65" s="361" t="str">
        <f>IF(入力!AE15="", IF(入力!AC15="",IF(入力!AD15="","",入力!AD15-入力!Q15),IF(入力!AD15="",入力!AC15-入力!Q15,IF(入力!AC15&gt;入力!AD15,入力!AC15-入力!Q15,入力!AD15-入力!Q15))),入力!AE15)</f>
        <v/>
      </c>
      <c r="Z65" s="361" t="str">
        <f>IF(入力!AF15="",IF(入力!AG15="","",入力!AG15),IF(入力!AG15="",入力!AF15,IF(入力!AF15&gt;入力!AG15,入力!AF15,入力!AG15)))</f>
        <v/>
      </c>
      <c r="AA65" s="361" t="str">
        <f>IF(入力!AH15="", IF(入力!AF15="",IF(入力!AG15="","",入力!AG15-入力!Q15),IF(入力!AG15="",入力!AF15-入力!Q15,IF(入力!AF15&gt;入力!AG15,入力!AF15-入力!Q15,入力!AG15-入力!Q15))),入力!AH15)</f>
        <v/>
      </c>
      <c r="AB65" s="354" t="str">
        <f>IF(入力!AI15="",IF(入力!AJ15="","",入力!AJ15),IF(入力!AJ15="",入力!AI15,IF(入力!AI15&gt;入力!AJ15,入力!AI15,入力!AJ15)))</f>
        <v/>
      </c>
      <c r="AC65" s="468" t="str">
        <f>IF(入力!AK15="",IF(入力!AL15="","",入力!AL15),IF(入力!AL15="",入力!AK15,IF(入力!AK15&gt;入力!AL15,入力!AK15,入力!AL15)))</f>
        <v/>
      </c>
      <c r="AD65" s="324" t="str">
        <f>IF(入力!AM15="","",入力!AM15)</f>
        <v/>
      </c>
      <c r="AE65" s="379" t="str">
        <f>IF(入力!AN15="","",入力!AN15)</f>
        <v/>
      </c>
      <c r="AF65" s="324" t="str">
        <f>IF(入力!AO15="","",入力!AO15)</f>
        <v/>
      </c>
      <c r="AG65" s="379" t="str">
        <f>IF(入力!AP15="","",入力!AP15)</f>
        <v/>
      </c>
      <c r="AH65" s="324" t="str">
        <f>IF(入力!AQ15="","",入力!AQ15)</f>
        <v/>
      </c>
      <c r="AI65" s="378" t="str">
        <f>IF(入力!AR15="","",入力!AR15)</f>
        <v/>
      </c>
      <c r="AJ65" s="389" t="str">
        <f>IF(入力!AS15="","",入力!AS15)</f>
        <v/>
      </c>
      <c r="AK65" s="472" t="str">
        <f>IF(入力!AT15="","",入力!AT15)</f>
        <v/>
      </c>
      <c r="AL65" s="474" t="str">
        <f>IF(入力!AU15="",IF(入力!AV15="","",入力!AV15),IF(入力!AV15="",入力!AU15,IF(入力!AU15&gt;入力!AV15,入力!AU15,入力!AV15)))</f>
        <v/>
      </c>
      <c r="AM65" s="382" t="str">
        <f>IF(入力!AW15="",IF(入力!AX15="","",入力!AX15),IF(入力!AX15="",入力!AW15,IF(入力!AW15&gt;入力!AX15,入力!AW15,入力!AX15)))</f>
        <v/>
      </c>
      <c r="AN65" s="160" t="str">
        <f>IF(入力!K15="","", IF(入力!AC15="","", IF(入力!Z15="","", K15/243*((MAX(入力!AC15,入力!AD15,入力!AF15,入力!AG15)-243)+(MAX(入力!Z15:'入力'!AA15)-243)))))</f>
        <v/>
      </c>
    </row>
    <row r="66" spans="1:40">
      <c r="A66" s="84">
        <f>IF(入力!A16="","",入力!A16)</f>
        <v>3</v>
      </c>
      <c r="B66" s="146" t="str">
        <f>IF(入力!B16="","",入力!B16)</f>
        <v/>
      </c>
      <c r="C66" s="146" t="str">
        <f>IF(入力!C16="","",入力!C16)</f>
        <v/>
      </c>
      <c r="D66" s="175" t="str">
        <f>IF(入力!D16="","",入力!D16)</f>
        <v/>
      </c>
      <c r="E66" s="255" t="str">
        <f>IF(入力!E16="", IF(D66="","",DATEDIF(D66,入力!$C$3,"Y")),入力!E16)</f>
        <v/>
      </c>
      <c r="F66" s="227" t="str">
        <f>IF(入力!F16="","",入力!F16)</f>
        <v/>
      </c>
      <c r="G66" s="146" t="str">
        <f>IF(入力!G16="","",入力!G16)</f>
        <v/>
      </c>
      <c r="H66" s="146" t="str">
        <f>IF(入力!H16="","",入力!H16)</f>
        <v/>
      </c>
      <c r="I66" s="227" t="str">
        <f>IF(入力!I16="","",入力!I16)</f>
        <v/>
      </c>
      <c r="J66" s="121" t="str">
        <f>IF(入力!J16="","",入力!J16)</f>
        <v/>
      </c>
      <c r="K66" s="406" t="str">
        <f>IF(入力!K16="","",入力!K16)</f>
        <v/>
      </c>
      <c r="L66" s="342" t="str">
        <f>IF(入力!L16="","",入力!L16)</f>
        <v/>
      </c>
      <c r="M66" s="325" t="str">
        <f>IF(OR(入力!M16="",入力!N16=""),"",((4.57/(1.0868-0.00133*(入力!M16+入力!N16))-4.142)*100))</f>
        <v/>
      </c>
      <c r="N66" s="325" t="str">
        <f>IF(入力!O16="", IF(OR(入力!L16="",入力!M16="",入力!N16=""),"",(入力!L16-(入力!L16*(4.57/(1.0868-0.00133*(入力!M16+入力!N16))-4.142)*100)/100)),入力!O16)</f>
        <v/>
      </c>
      <c r="O66" s="325" t="str">
        <f>IF(入力!P16="", IF(入力!K16="","",IF(入力!L16="","",入力!L16/POWER(入力!K16/100,2))),入力!P16)</f>
        <v/>
      </c>
      <c r="P66" s="325" t="str">
        <f>IF(入力!Q16="","",入力!Q16)</f>
        <v/>
      </c>
      <c r="Q66" s="407" t="str">
        <f>IF(入力!R16="","",入力!R16)</f>
        <v/>
      </c>
      <c r="R66" s="468" t="str">
        <f xml:space="preserve"> IF(入力!S16="",IF(入力!T16="","",入力!T16),IF(入力!T16="",入力!S16,IF(入力!S16&gt;入力!T16,入力!T16,入力!S16)))</f>
        <v/>
      </c>
      <c r="S66" s="468" t="str">
        <f>IF(入力!U16="",IF(入力!V16="","",入力!V16),IF(入力!V16="",入力!U16,IF(入力!U16&gt;入力!V16,入力!V16,入力!U16)))</f>
        <v/>
      </c>
      <c r="T66" s="362" t="str">
        <f>IF(入力!W16="",IF(入力!X16="","",入力!X16),IF(入力!X16="",入力!W16,IF(入力!W16&gt;入力!X16,入力!W16,入力!X16)))</f>
        <v/>
      </c>
      <c r="U66" s="361" t="str">
        <f>IF(入力!Y16="", IF(入力!W16="",IF(入力!X16="","",入力!X16-入力!Q16),IF(入力!X16="",入力!W16-入力!Q16,IF(入力!W16&gt;入力!X16,入力!W16-入力!Q16,入力!X16-入力!Q16))),入力!Y16)</f>
        <v/>
      </c>
      <c r="V66" s="361" t="str">
        <f>IF(入力!Z16="",IF(入力!AA16="","",入力!AA16),IF(入力!AA16="",入力!Z16,IF(入力!Z16&gt;入力!AA16,入力!Z16,入力!AA16)))</f>
        <v/>
      </c>
      <c r="W66" s="361" t="str">
        <f>IF(入力!AB16="", IF(入力!Z16="",IF(入力!AA16="","",入力!AA16-入力!Q16),IF(入力!AA16="",入力!Z16-入力!Q16,IF(入力!Z16&gt;入力!AA16,入力!Z16-入力!Q16,入力!AA16-入力!Q16))),入力!AB16)</f>
        <v/>
      </c>
      <c r="X66" s="361" t="str">
        <f>IF(入力!AC16="",IF(入力!AD16="","",入力!AD16),IF(入力!AD16="",入力!AC16,IF(入力!AC16&gt;入力!AD16,入力!AC16,入力!AD16)))</f>
        <v/>
      </c>
      <c r="Y66" s="361" t="str">
        <f>IF(入力!AE16="", IF(入力!AC16="",IF(入力!AD16="","",入力!AD16-入力!Q16),IF(入力!AD16="",入力!AC16-入力!Q16,IF(入力!AC16&gt;入力!AD16,入力!AC16-入力!Q16,入力!AD16-入力!Q16))),入力!AE16)</f>
        <v/>
      </c>
      <c r="Z66" s="361" t="str">
        <f>IF(入力!AF16="",IF(入力!AG16="","",入力!AG16),IF(入力!AG16="",入力!AF16,IF(入力!AF16&gt;入力!AG16,入力!AF16,入力!AG16)))</f>
        <v/>
      </c>
      <c r="AA66" s="361" t="str">
        <f>IF(入力!AH16="", IF(入力!AF16="",IF(入力!AG16="","",入力!AG16-入力!Q16),IF(入力!AG16="",入力!AF16-入力!Q16,IF(入力!AF16&gt;入力!AG16,入力!AF16-入力!Q16,入力!AG16-入力!Q16))),入力!AH16)</f>
        <v/>
      </c>
      <c r="AB66" s="354" t="str">
        <f>IF(入力!AI16="",IF(入力!AJ16="","",入力!AJ16),IF(入力!AJ16="",入力!AI16,IF(入力!AI16&gt;入力!AJ16,入力!AI16,入力!AJ16)))</f>
        <v/>
      </c>
      <c r="AC66" s="468" t="str">
        <f>IF(入力!AK16="",IF(入力!AL16="","",入力!AL16),IF(入力!AL16="",入力!AK16,IF(入力!AK16&gt;入力!AL16,入力!AK16,入力!AL16)))</f>
        <v/>
      </c>
      <c r="AD66" s="324" t="str">
        <f>IF(入力!AM16="","",入力!AM16)</f>
        <v/>
      </c>
      <c r="AE66" s="379" t="str">
        <f>IF(入力!AN16="","",入力!AN16)</f>
        <v/>
      </c>
      <c r="AF66" s="324" t="str">
        <f>IF(入力!AO16="","",入力!AO16)</f>
        <v/>
      </c>
      <c r="AG66" s="379" t="str">
        <f>IF(入力!AP16="","",入力!AP16)</f>
        <v/>
      </c>
      <c r="AH66" s="324" t="str">
        <f>IF(入力!AQ16="","",入力!AQ16)</f>
        <v/>
      </c>
      <c r="AI66" s="378" t="str">
        <f>IF(入力!AR16="","",入力!AR16)</f>
        <v/>
      </c>
      <c r="AJ66" s="389" t="str">
        <f>IF(入力!AS16="","",入力!AS16)</f>
        <v/>
      </c>
      <c r="AK66" s="472" t="str">
        <f>IF(入力!AT16="","",入力!AT16)</f>
        <v/>
      </c>
      <c r="AL66" s="474" t="str">
        <f>IF(入力!AU16="",IF(入力!AV16="","",入力!AV16),IF(入力!AV16="",入力!AU16,IF(入力!AU16&gt;入力!AV16,入力!AU16,入力!AV16)))</f>
        <v/>
      </c>
      <c r="AM66" s="382" t="str">
        <f>IF(入力!AW16="",IF(入力!AX16="","",入力!AX16),IF(入力!AX16="",入力!AW16,IF(入力!AW16&gt;入力!AX16,入力!AW16,入力!AX16)))</f>
        <v/>
      </c>
      <c r="AN66" s="160" t="str">
        <f>IF(入力!K16="","", IF(入力!AC16="","", IF(入力!Z16="","", K16/243*((MAX(入力!AC16,入力!AD16,入力!AF16,入力!AG16)-243)+(MAX(入力!Z16:'入力'!AA16)-243)))))</f>
        <v/>
      </c>
    </row>
    <row r="67" spans="1:40">
      <c r="A67" s="84">
        <f>IF(入力!A17="","",入力!A17)</f>
        <v>4</v>
      </c>
      <c r="B67" s="146" t="str">
        <f>IF(入力!B17="","",入力!B17)</f>
        <v/>
      </c>
      <c r="C67" s="146" t="str">
        <f>IF(入力!C17="","",入力!C17)</f>
        <v/>
      </c>
      <c r="D67" s="175" t="str">
        <f>IF(入力!D17="","",入力!D17)</f>
        <v/>
      </c>
      <c r="E67" s="255" t="str">
        <f>IF(入力!E17="", IF(D67="","",DATEDIF(D67,入力!$C$3,"Y")),入力!E17)</f>
        <v/>
      </c>
      <c r="F67" s="227" t="str">
        <f>IF(入力!F17="","",入力!F17)</f>
        <v/>
      </c>
      <c r="G67" s="146" t="str">
        <f>IF(入力!G17="","",入力!G17)</f>
        <v/>
      </c>
      <c r="H67" s="146" t="str">
        <f>IF(入力!H17="","",入力!H17)</f>
        <v/>
      </c>
      <c r="I67" s="227" t="str">
        <f>IF(入力!I17="","",入力!I17)</f>
        <v/>
      </c>
      <c r="J67" s="121" t="str">
        <f>IF(入力!J17="","",入力!J17)</f>
        <v/>
      </c>
      <c r="K67" s="406" t="str">
        <f>IF(入力!K17="","",入力!K17)</f>
        <v/>
      </c>
      <c r="L67" s="342" t="str">
        <f>IF(入力!L17="","",入力!L17)</f>
        <v/>
      </c>
      <c r="M67" s="325" t="str">
        <f>IF(OR(入力!M17="",入力!N17=""),"",((4.57/(1.0868-0.00133*(入力!M17+入力!N17))-4.142)*100))</f>
        <v/>
      </c>
      <c r="N67" s="325" t="str">
        <f>IF(入力!O17="", IF(OR(入力!L17="",入力!M17="",入力!N17=""),"",(入力!L17-(入力!L17*(4.57/(1.0868-0.00133*(入力!M17+入力!N17))-4.142)*100)/100)),入力!O17)</f>
        <v/>
      </c>
      <c r="O67" s="325" t="str">
        <f>IF(入力!P17="", IF(入力!K17="","",IF(入力!L17="","",入力!L17/POWER(入力!K17/100,2))),入力!P17)</f>
        <v/>
      </c>
      <c r="P67" s="325" t="str">
        <f>IF(入力!Q17="","",入力!Q17)</f>
        <v/>
      </c>
      <c r="Q67" s="407" t="str">
        <f>IF(入力!R17="","",入力!R17)</f>
        <v/>
      </c>
      <c r="R67" s="468" t="str">
        <f xml:space="preserve"> IF(入力!S17="",IF(入力!T17="","",入力!T17),IF(入力!T17="",入力!S17,IF(入力!S17&gt;入力!T17,入力!T17,入力!S17)))</f>
        <v/>
      </c>
      <c r="S67" s="468" t="str">
        <f>IF(入力!U17="",IF(入力!V17="","",入力!V17),IF(入力!V17="",入力!U17,IF(入力!U17&gt;入力!V17,入力!V17,入力!U17)))</f>
        <v/>
      </c>
      <c r="T67" s="362" t="str">
        <f>IF(入力!W17="",IF(入力!X17="","",入力!X17),IF(入力!X17="",入力!W17,IF(入力!W17&gt;入力!X17,入力!W17,入力!X17)))</f>
        <v/>
      </c>
      <c r="U67" s="361" t="str">
        <f>IF(入力!Y17="", IF(入力!W17="",IF(入力!X17="","",入力!X17-入力!Q17),IF(入力!X17="",入力!W17-入力!Q17,IF(入力!W17&gt;入力!X17,入力!W17-入力!Q17,入力!X17-入力!Q17))),入力!Y17)</f>
        <v/>
      </c>
      <c r="V67" s="361" t="str">
        <f>IF(入力!Z17="",IF(入力!AA17="","",入力!AA17),IF(入力!AA17="",入力!Z17,IF(入力!Z17&gt;入力!AA17,入力!Z17,入力!AA17)))</f>
        <v/>
      </c>
      <c r="W67" s="361" t="str">
        <f>IF(入力!AB17="", IF(入力!Z17="",IF(入力!AA17="","",入力!AA17-入力!Q17),IF(入力!AA17="",入力!Z17-入力!Q17,IF(入力!Z17&gt;入力!AA17,入力!Z17-入力!Q17,入力!AA17-入力!Q17))),入力!AB17)</f>
        <v/>
      </c>
      <c r="X67" s="361" t="str">
        <f>IF(入力!AC17="",IF(入力!AD17="","",入力!AD17),IF(入力!AD17="",入力!AC17,IF(入力!AC17&gt;入力!AD17,入力!AC17,入力!AD17)))</f>
        <v/>
      </c>
      <c r="Y67" s="361" t="str">
        <f>IF(入力!AE17="", IF(入力!AC17="",IF(入力!AD17="","",入力!AD17-入力!Q17),IF(入力!AD17="",入力!AC17-入力!Q17,IF(入力!AC17&gt;入力!AD17,入力!AC17-入力!Q17,入力!AD17-入力!Q17))),入力!AE17)</f>
        <v/>
      </c>
      <c r="Z67" s="361" t="str">
        <f>IF(入力!AF17="",IF(入力!AG17="","",入力!AG17),IF(入力!AG17="",入力!AF17,IF(入力!AF17&gt;入力!AG17,入力!AF17,入力!AG17)))</f>
        <v/>
      </c>
      <c r="AA67" s="361" t="str">
        <f>IF(入力!AH17="", IF(入力!AF17="",IF(入力!AG17="","",入力!AG17-入力!Q17),IF(入力!AG17="",入力!AF17-入力!Q17,IF(入力!AF17&gt;入力!AG17,入力!AF17-入力!Q17,入力!AG17-入力!Q17))),入力!AH17)</f>
        <v/>
      </c>
      <c r="AB67" s="354" t="str">
        <f>IF(入力!AI17="",IF(入力!AJ17="","",入力!AJ17),IF(入力!AJ17="",入力!AI17,IF(入力!AI17&gt;入力!AJ17,入力!AI17,入力!AJ17)))</f>
        <v/>
      </c>
      <c r="AC67" s="468" t="str">
        <f>IF(入力!AK17="",IF(入力!AL17="","",入力!AL17),IF(入力!AL17="",入力!AK17,IF(入力!AK17&gt;入力!AL17,入力!AK17,入力!AL17)))</f>
        <v/>
      </c>
      <c r="AD67" s="324" t="str">
        <f>IF(入力!AM17="","",入力!AM17)</f>
        <v/>
      </c>
      <c r="AE67" s="379" t="str">
        <f>IF(入力!AN17="","",入力!AN17)</f>
        <v/>
      </c>
      <c r="AF67" s="324" t="str">
        <f>IF(入力!AO17="","",入力!AO17)</f>
        <v/>
      </c>
      <c r="AG67" s="379" t="str">
        <f>IF(入力!AP17="","",入力!AP17)</f>
        <v/>
      </c>
      <c r="AH67" s="324" t="str">
        <f>IF(入力!AQ17="","",入力!AQ17)</f>
        <v/>
      </c>
      <c r="AI67" s="378" t="str">
        <f>IF(入力!AR17="","",入力!AR17)</f>
        <v/>
      </c>
      <c r="AJ67" s="389" t="str">
        <f>IF(入力!AS17="","",入力!AS17)</f>
        <v/>
      </c>
      <c r="AK67" s="472" t="str">
        <f>IF(入力!AT17="","",入力!AT17)</f>
        <v/>
      </c>
      <c r="AL67" s="474" t="str">
        <f>IF(入力!AU17="",IF(入力!AV17="","",入力!AV17),IF(入力!AV17="",入力!AU17,IF(入力!AU17&gt;入力!AV17,入力!AU17,入力!AV17)))</f>
        <v/>
      </c>
      <c r="AM67" s="382" t="str">
        <f>IF(入力!AW17="",IF(入力!AX17="","",入力!AX17),IF(入力!AX17="",入力!AW17,IF(入力!AW17&gt;入力!AX17,入力!AW17,入力!AX17)))</f>
        <v/>
      </c>
      <c r="AN67" s="160" t="str">
        <f>IF(入力!K17="","", IF(入力!AC17="","", IF(入力!Z17="","", K17/243*((MAX(入力!AC17,入力!AD17,入力!AF17,入力!AG17)-243)+(MAX(入力!Z17:'入力'!AA17)-243)))))</f>
        <v/>
      </c>
    </row>
    <row r="68" spans="1:40">
      <c r="A68" s="84">
        <f>IF(入力!A18="","",入力!A18)</f>
        <v>5</v>
      </c>
      <c r="B68" s="146" t="str">
        <f>IF(入力!B18="","",入力!B18)</f>
        <v/>
      </c>
      <c r="C68" s="146" t="str">
        <f>IF(入力!C18="","",入力!C18)</f>
        <v/>
      </c>
      <c r="D68" s="175" t="str">
        <f>IF(入力!D18="","",入力!D18)</f>
        <v/>
      </c>
      <c r="E68" s="255" t="str">
        <f>IF(入力!E18="", IF(D68="","",DATEDIF(D68,入力!$C$3,"Y")),入力!E18)</f>
        <v/>
      </c>
      <c r="F68" s="227" t="str">
        <f>IF(入力!F18="","",入力!F18)</f>
        <v/>
      </c>
      <c r="G68" s="146" t="str">
        <f>IF(入力!G18="","",入力!G18)</f>
        <v/>
      </c>
      <c r="H68" s="146" t="str">
        <f>IF(入力!H18="","",入力!H18)</f>
        <v/>
      </c>
      <c r="I68" s="227" t="str">
        <f>IF(入力!I18="","",入力!I18)</f>
        <v/>
      </c>
      <c r="J68" s="121" t="str">
        <f>IF(入力!J18="","",入力!J18)</f>
        <v/>
      </c>
      <c r="K68" s="406" t="str">
        <f>IF(入力!K18="","",入力!K18)</f>
        <v/>
      </c>
      <c r="L68" s="342" t="str">
        <f>IF(入力!L18="","",入力!L18)</f>
        <v/>
      </c>
      <c r="M68" s="325" t="str">
        <f>IF(OR(入力!M18="",入力!N18=""),"",((4.57/(1.0868-0.00133*(入力!M18+入力!N18))-4.142)*100))</f>
        <v/>
      </c>
      <c r="N68" s="325" t="str">
        <f>IF(入力!O18="", IF(OR(入力!L18="",入力!M18="",入力!N18=""),"",(入力!L18-(入力!L18*(4.57/(1.0868-0.00133*(入力!M18+入力!N18))-4.142)*100)/100)),入力!O18)</f>
        <v/>
      </c>
      <c r="O68" s="325" t="str">
        <f>IF(入力!P18="", IF(入力!K18="","",IF(入力!L18="","",入力!L18/POWER(入力!K18/100,2))),入力!P18)</f>
        <v/>
      </c>
      <c r="P68" s="325" t="str">
        <f>IF(入力!Q18="","",入力!Q18)</f>
        <v/>
      </c>
      <c r="Q68" s="407" t="str">
        <f>IF(入力!R18="","",入力!R18)</f>
        <v/>
      </c>
      <c r="R68" s="468" t="str">
        <f xml:space="preserve"> IF(入力!S18="",IF(入力!T18="","",入力!T18),IF(入力!T18="",入力!S18,IF(入力!S18&gt;入力!T18,入力!T18,入力!S18)))</f>
        <v/>
      </c>
      <c r="S68" s="468" t="str">
        <f>IF(入力!U18="",IF(入力!V18="","",入力!V18),IF(入力!V18="",入力!U18,IF(入力!U18&gt;入力!V18,入力!V18,入力!U18)))</f>
        <v/>
      </c>
      <c r="T68" s="362" t="str">
        <f>IF(入力!W18="",IF(入力!X18="","",入力!X18),IF(入力!X18="",入力!W18,IF(入力!W18&gt;入力!X18,入力!W18,入力!X18)))</f>
        <v/>
      </c>
      <c r="U68" s="361" t="str">
        <f>IF(入力!Y18="", IF(入力!W18="",IF(入力!X18="","",入力!X18-入力!Q18),IF(入力!X18="",入力!W18-入力!Q18,IF(入力!W18&gt;入力!X18,入力!W18-入力!Q18,入力!X18-入力!Q18))),入力!Y18)</f>
        <v/>
      </c>
      <c r="V68" s="361" t="str">
        <f>IF(入力!Z18="",IF(入力!AA18="","",入力!AA18),IF(入力!AA18="",入力!Z18,IF(入力!Z18&gt;入力!AA18,入力!Z18,入力!AA18)))</f>
        <v/>
      </c>
      <c r="W68" s="361" t="str">
        <f>IF(入力!AB18="", IF(入力!Z18="",IF(入力!AA18="","",入力!AA18-入力!Q18),IF(入力!AA18="",入力!Z18-入力!Q18,IF(入力!Z18&gt;入力!AA18,入力!Z18-入力!Q18,入力!AA18-入力!Q18))),入力!AB18)</f>
        <v/>
      </c>
      <c r="X68" s="361" t="str">
        <f>IF(入力!AC18="",IF(入力!AD18="","",入力!AD18),IF(入力!AD18="",入力!AC18,IF(入力!AC18&gt;入力!AD18,入力!AC18,入力!AD18)))</f>
        <v/>
      </c>
      <c r="Y68" s="361" t="str">
        <f>IF(入力!AE18="", IF(入力!AC18="",IF(入力!AD18="","",入力!AD18-入力!Q18),IF(入力!AD18="",入力!AC18-入力!Q18,IF(入力!AC18&gt;入力!AD18,入力!AC18-入力!Q18,入力!AD18-入力!Q18))),入力!AE18)</f>
        <v/>
      </c>
      <c r="Z68" s="361" t="str">
        <f>IF(入力!AF18="",IF(入力!AG18="","",入力!AG18),IF(入力!AG18="",入力!AF18,IF(入力!AF18&gt;入力!AG18,入力!AF18,入力!AG18)))</f>
        <v/>
      </c>
      <c r="AA68" s="361" t="str">
        <f>IF(入力!AH18="", IF(入力!AF18="",IF(入力!AG18="","",入力!AG18-入力!Q18),IF(入力!AG18="",入力!AF18-入力!Q18,IF(入力!AF18&gt;入力!AG18,入力!AF18-入力!Q18,入力!AG18-入力!Q18))),入力!AH18)</f>
        <v/>
      </c>
      <c r="AB68" s="354" t="str">
        <f>IF(入力!AI18="",IF(入力!AJ18="","",入力!AJ18),IF(入力!AJ18="",入力!AI18,IF(入力!AI18&gt;入力!AJ18,入力!AI18,入力!AJ18)))</f>
        <v/>
      </c>
      <c r="AC68" s="468" t="str">
        <f>IF(入力!AK18="",IF(入力!AL18="","",入力!AL18),IF(入力!AL18="",入力!AK18,IF(入力!AK18&gt;入力!AL18,入力!AK18,入力!AL18)))</f>
        <v/>
      </c>
      <c r="AD68" s="324" t="str">
        <f>IF(入力!AM18="","",入力!AM18)</f>
        <v/>
      </c>
      <c r="AE68" s="379" t="str">
        <f>IF(入力!AN18="","",入力!AN18)</f>
        <v/>
      </c>
      <c r="AF68" s="324" t="str">
        <f>IF(入力!AO18="","",入力!AO18)</f>
        <v/>
      </c>
      <c r="AG68" s="379" t="str">
        <f>IF(入力!AP18="","",入力!AP18)</f>
        <v/>
      </c>
      <c r="AH68" s="324" t="str">
        <f>IF(入力!AQ18="","",入力!AQ18)</f>
        <v/>
      </c>
      <c r="AI68" s="378" t="str">
        <f>IF(入力!AR18="","",入力!AR18)</f>
        <v/>
      </c>
      <c r="AJ68" s="389" t="str">
        <f>IF(入力!AS18="","",入力!AS18)</f>
        <v/>
      </c>
      <c r="AK68" s="472" t="str">
        <f>IF(入力!AT18="","",入力!AT18)</f>
        <v/>
      </c>
      <c r="AL68" s="474" t="str">
        <f>IF(入力!AU18="",IF(入力!AV18="","",入力!AV18),IF(入力!AV18="",入力!AU18,IF(入力!AU18&gt;入力!AV18,入力!AU18,入力!AV18)))</f>
        <v/>
      </c>
      <c r="AM68" s="382" t="str">
        <f>IF(入力!AW18="",IF(入力!AX18="","",入力!AX18),IF(入力!AX18="",入力!AW18,IF(入力!AW18&gt;入力!AX18,入力!AW18,入力!AX18)))</f>
        <v/>
      </c>
      <c r="AN68" s="160" t="str">
        <f>IF(入力!K18="","", IF(入力!AC18="","", IF(入力!Z18="","", K18/243*((MAX(入力!AC18,入力!AD18,入力!AF18,入力!AG18)-243)+(MAX(入力!Z18:'入力'!AA18)-243)))))</f>
        <v/>
      </c>
    </row>
    <row r="69" spans="1:40">
      <c r="A69" s="84">
        <f>IF(入力!A19="","",入力!A19)</f>
        <v>6</v>
      </c>
      <c r="B69" s="146" t="str">
        <f>IF(入力!B19="","",入力!B19)</f>
        <v/>
      </c>
      <c r="C69" s="146" t="str">
        <f>IF(入力!C19="","",入力!C19)</f>
        <v/>
      </c>
      <c r="D69" s="175" t="str">
        <f>IF(入力!D19="","",入力!D19)</f>
        <v/>
      </c>
      <c r="E69" s="255" t="str">
        <f>IF(入力!E19="", IF(D69="","",DATEDIF(D69,入力!$C$3,"Y")),入力!E19)</f>
        <v/>
      </c>
      <c r="F69" s="227" t="str">
        <f>IF(入力!F19="","",入力!F19)</f>
        <v/>
      </c>
      <c r="G69" s="146" t="str">
        <f>IF(入力!G19="","",入力!G19)</f>
        <v/>
      </c>
      <c r="H69" s="146" t="str">
        <f>IF(入力!H19="","",入力!H19)</f>
        <v/>
      </c>
      <c r="I69" s="227" t="str">
        <f>IF(入力!I19="","",入力!I19)</f>
        <v/>
      </c>
      <c r="J69" s="121" t="str">
        <f>IF(入力!J19="","",入力!J19)</f>
        <v/>
      </c>
      <c r="K69" s="406" t="str">
        <f>IF(入力!K19="","",入力!K19)</f>
        <v/>
      </c>
      <c r="L69" s="342" t="str">
        <f>IF(入力!L19="","",入力!L19)</f>
        <v/>
      </c>
      <c r="M69" s="325" t="str">
        <f>IF(OR(入力!M19="",入力!N19=""),"",((4.57/(1.0868-0.00133*(入力!M19+入力!N19))-4.142)*100))</f>
        <v/>
      </c>
      <c r="N69" s="325" t="str">
        <f>IF(入力!O19="", IF(OR(入力!L19="",入力!M19="",入力!N19=""),"",(入力!L19-(入力!L19*(4.57/(1.0868-0.00133*(入力!M19+入力!N19))-4.142)*100)/100)),入力!O19)</f>
        <v/>
      </c>
      <c r="O69" s="325" t="str">
        <f>IF(入力!P19="", IF(入力!K19="","",IF(入力!L19="","",入力!L19/POWER(入力!K19/100,2))),入力!P19)</f>
        <v/>
      </c>
      <c r="P69" s="325" t="str">
        <f>IF(入力!Q19="","",入力!Q19)</f>
        <v/>
      </c>
      <c r="Q69" s="407" t="str">
        <f>IF(入力!R19="","",入力!R19)</f>
        <v/>
      </c>
      <c r="R69" s="468" t="str">
        <f xml:space="preserve"> IF(入力!S19="",IF(入力!T19="","",入力!T19),IF(入力!T19="",入力!S19,IF(入力!S19&gt;入力!T19,入力!T19,入力!S19)))</f>
        <v/>
      </c>
      <c r="S69" s="468" t="str">
        <f>IF(入力!U19="",IF(入力!V19="","",入力!V19),IF(入力!V19="",入力!U19,IF(入力!U19&gt;入力!V19,入力!V19,入力!U19)))</f>
        <v/>
      </c>
      <c r="T69" s="362" t="str">
        <f>IF(入力!W19="",IF(入力!X19="","",入力!X19),IF(入力!X19="",入力!W19,IF(入力!W19&gt;入力!X19,入力!W19,入力!X19)))</f>
        <v/>
      </c>
      <c r="U69" s="361" t="str">
        <f>IF(入力!Y19="", IF(入力!W19="",IF(入力!X19="","",入力!X19-入力!Q19),IF(入力!X19="",入力!W19-入力!Q19,IF(入力!W19&gt;入力!X19,入力!W19-入力!Q19,入力!X19-入力!Q19))),入力!Y19)</f>
        <v/>
      </c>
      <c r="V69" s="361" t="str">
        <f>IF(入力!Z19="",IF(入力!AA19="","",入力!AA19),IF(入力!AA19="",入力!Z19,IF(入力!Z19&gt;入力!AA19,入力!Z19,入力!AA19)))</f>
        <v/>
      </c>
      <c r="W6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X69" s="361" t="str">
        <f>IF(入力!AC19="",IF(入力!AD19="","",入力!AD19),IF(入力!AD19="",入力!AC19,IF(入力!AC19&gt;入力!AD19,入力!AC19,入力!AD19)))</f>
        <v/>
      </c>
      <c r="Y6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Z69" s="361" t="str">
        <f>IF(入力!AF19="",IF(入力!AG19="","",入力!AG19),IF(入力!AG19="",入力!AF19,IF(入力!AF19&gt;入力!AG19,入力!AF19,入力!AG19)))</f>
        <v/>
      </c>
      <c r="AA6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B69" s="354" t="str">
        <f>IF(入力!AI19="",IF(入力!AJ19="","",入力!AJ19),IF(入力!AJ19="",入力!AI19,IF(入力!AI19&gt;入力!AJ19,入力!AI19,入力!AJ19)))</f>
        <v/>
      </c>
      <c r="AC69" s="468" t="str">
        <f>IF(入力!AK19="",IF(入力!AL19="","",入力!AL19),IF(入力!AL19="",入力!AK19,IF(入力!AK19&gt;入力!AL19,入力!AK19,入力!AL19)))</f>
        <v/>
      </c>
      <c r="AD69" s="324" t="str">
        <f>IF(入力!AM19="","",入力!AM19)</f>
        <v/>
      </c>
      <c r="AE69" s="379" t="str">
        <f>IF(入力!AN19="","",入力!AN19)</f>
        <v/>
      </c>
      <c r="AF69" s="324" t="str">
        <f>IF(入力!AO19="","",入力!AO19)</f>
        <v/>
      </c>
      <c r="AG69" s="379" t="str">
        <f>IF(入力!AP19="","",入力!AP19)</f>
        <v/>
      </c>
      <c r="AH69" s="324" t="str">
        <f>IF(入力!AQ19="","",入力!AQ19)</f>
        <v/>
      </c>
      <c r="AI69" s="378" t="str">
        <f>IF(入力!AR19="","",入力!AR19)</f>
        <v/>
      </c>
      <c r="AJ69" s="389" t="str">
        <f>IF(入力!AS19="","",入力!AS19)</f>
        <v/>
      </c>
      <c r="AK69" s="472" t="str">
        <f>IF(入力!AT19="","",入力!AT19)</f>
        <v/>
      </c>
      <c r="AL69" s="474" t="str">
        <f>IF(入力!AU19="",IF(入力!AV19="","",入力!AV19),IF(入力!AV19="",入力!AU19,IF(入力!AU19&gt;入力!AV19,入力!AU19,入力!AV19)))</f>
        <v/>
      </c>
      <c r="AM69" s="382" t="str">
        <f>IF(入力!AW19="",IF(入力!AX19="","",入力!AX19),IF(入力!AX19="",入力!AW19,IF(入力!AW19&gt;入力!AX19,入力!AW19,入力!AX19)))</f>
        <v/>
      </c>
      <c r="AN69" s="160" t="str">
        <f>IF(入力!K19="","", IF(入力!AC19="","", IF(入力!Z19="","", K19/243*((MAX(入力!AC19,入力!AD19,入力!AF19,入力!AG19)-243)+(MAX(入力!Z19:'入力'!AA19)-243)))))</f>
        <v/>
      </c>
    </row>
    <row r="70" spans="1:40">
      <c r="A70" s="84">
        <f>IF(入力!A20="","",入力!A20)</f>
        <v>7</v>
      </c>
      <c r="B70" s="146" t="str">
        <f>IF(入力!B20="","",入力!B20)</f>
        <v/>
      </c>
      <c r="C70" s="146" t="str">
        <f>IF(入力!C20="","",入力!C20)</f>
        <v/>
      </c>
      <c r="D70" s="175" t="str">
        <f>IF(入力!D20="","",入力!D20)</f>
        <v/>
      </c>
      <c r="E70" s="255" t="str">
        <f>IF(入力!E20="", IF(D70="","",DATEDIF(D70,入力!$C$3,"Y")),入力!E20)</f>
        <v/>
      </c>
      <c r="F70" s="227" t="str">
        <f>IF(入力!F20="","",入力!F20)</f>
        <v/>
      </c>
      <c r="G70" s="146" t="str">
        <f>IF(入力!G20="","",入力!G20)</f>
        <v/>
      </c>
      <c r="H70" s="146" t="str">
        <f>IF(入力!H20="","",入力!H20)</f>
        <v/>
      </c>
      <c r="I70" s="227" t="str">
        <f>IF(入力!I20="","",入力!I20)</f>
        <v/>
      </c>
      <c r="J70" s="121" t="str">
        <f>IF(入力!J20="","",入力!J20)</f>
        <v/>
      </c>
      <c r="K70" s="406" t="str">
        <f>IF(入力!K20="","",入力!K20)</f>
        <v/>
      </c>
      <c r="L70" s="342" t="str">
        <f>IF(入力!L20="","",入力!L20)</f>
        <v/>
      </c>
      <c r="M70" s="325" t="str">
        <f>IF(OR(入力!M20="",入力!N20=""),"",((4.57/(1.0868-0.00133*(入力!M20+入力!N20))-4.142)*100))</f>
        <v/>
      </c>
      <c r="N70" s="325" t="str">
        <f>IF(入力!O20="", IF(OR(入力!L20="",入力!M20="",入力!N20=""),"",(入力!L20-(入力!L20*(4.57/(1.0868-0.00133*(入力!M20+入力!N20))-4.142)*100)/100)),入力!O20)</f>
        <v/>
      </c>
      <c r="O70" s="325" t="str">
        <f>IF(入力!P20="", IF(入力!K20="","",IF(入力!L20="","",入力!L20/POWER(入力!K20/100,2))),入力!P20)</f>
        <v/>
      </c>
      <c r="P70" s="325" t="str">
        <f>IF(入力!Q20="","",入力!Q20)</f>
        <v/>
      </c>
      <c r="Q70" s="407" t="str">
        <f>IF(入力!R20="","",入力!R20)</f>
        <v/>
      </c>
      <c r="R70" s="468" t="str">
        <f xml:space="preserve"> IF(入力!S20="",IF(入力!T20="","",入力!T20),IF(入力!T20="",入力!S20,IF(入力!S20&gt;入力!T20,入力!T20,入力!S20)))</f>
        <v/>
      </c>
      <c r="S70" s="468" t="str">
        <f>IF(入力!U20="",IF(入力!V20="","",入力!V20),IF(入力!V20="",入力!U20,IF(入力!U20&gt;入力!V20,入力!V20,入力!U20)))</f>
        <v/>
      </c>
      <c r="T70" s="362" t="str">
        <f>IF(入力!W20="",IF(入力!X20="","",入力!X20),IF(入力!X20="",入力!W20,IF(入力!W20&gt;入力!X20,入力!W20,入力!X20)))</f>
        <v/>
      </c>
      <c r="U70" s="361" t="str">
        <f>IF(入力!Y20="", IF(入力!W20="",IF(入力!X20="","",入力!X20-入力!Q20),IF(入力!X20="",入力!W20-入力!Q20,IF(入力!W20&gt;入力!X20,入力!W20-入力!Q20,入力!X20-入力!Q20))),入力!Y20)</f>
        <v/>
      </c>
      <c r="V70" s="361" t="str">
        <f>IF(入力!Z20="",IF(入力!AA20="","",入力!AA20),IF(入力!AA20="",入力!Z20,IF(入力!Z20&gt;入力!AA20,入力!Z20,入力!AA20)))</f>
        <v/>
      </c>
      <c r="W7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X70" s="361" t="str">
        <f>IF(入力!AC20="",IF(入力!AD20="","",入力!AD20),IF(入力!AD20="",入力!AC20,IF(入力!AC20&gt;入力!AD20,入力!AC20,入力!AD20)))</f>
        <v/>
      </c>
      <c r="Y7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Z70" s="361" t="str">
        <f>IF(入力!AF20="",IF(入力!AG20="","",入力!AG20),IF(入力!AG20="",入力!AF20,IF(入力!AF20&gt;入力!AG20,入力!AF20,入力!AG20)))</f>
        <v/>
      </c>
      <c r="AA7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B70" s="354" t="str">
        <f>IF(入力!AI20="",IF(入力!AJ20="","",入力!AJ20),IF(入力!AJ20="",入力!AI20,IF(入力!AI20&gt;入力!AJ20,入力!AI20,入力!AJ20)))</f>
        <v/>
      </c>
      <c r="AC70" s="468" t="str">
        <f>IF(入力!AK20="",IF(入力!AL20="","",入力!AL20),IF(入力!AL20="",入力!AK20,IF(入力!AK20&gt;入力!AL20,入力!AK20,入力!AL20)))</f>
        <v/>
      </c>
      <c r="AD70" s="324" t="str">
        <f>IF(入力!AM20="","",入力!AM20)</f>
        <v/>
      </c>
      <c r="AE70" s="379" t="str">
        <f>IF(入力!AN20="","",入力!AN20)</f>
        <v/>
      </c>
      <c r="AF70" s="324" t="str">
        <f>IF(入力!AO20="","",入力!AO20)</f>
        <v/>
      </c>
      <c r="AG70" s="379" t="str">
        <f>IF(入力!AP20="","",入力!AP20)</f>
        <v/>
      </c>
      <c r="AH70" s="324" t="str">
        <f>IF(入力!AQ20="","",入力!AQ20)</f>
        <v/>
      </c>
      <c r="AI70" s="378" t="str">
        <f>IF(入力!AR20="","",入力!AR20)</f>
        <v/>
      </c>
      <c r="AJ70" s="389" t="str">
        <f>IF(入力!AS20="","",入力!AS20)</f>
        <v/>
      </c>
      <c r="AK70" s="472" t="str">
        <f>IF(入力!AT20="","",入力!AT20)</f>
        <v/>
      </c>
      <c r="AL70" s="474" t="str">
        <f>IF(入力!AU20="",IF(入力!AV20="","",入力!AV20),IF(入力!AV20="",入力!AU20,IF(入力!AU20&gt;入力!AV20,入力!AU20,入力!AV20)))</f>
        <v/>
      </c>
      <c r="AM70" s="382" t="str">
        <f>IF(入力!AW20="",IF(入力!AX20="","",入力!AX20),IF(入力!AX20="",入力!AW20,IF(入力!AW20&gt;入力!AX20,入力!AW20,入力!AX20)))</f>
        <v/>
      </c>
      <c r="AN70" s="160" t="str">
        <f>IF(入力!K20="","", IF(入力!AC20="","", IF(入力!Z20="","", K20/243*((MAX(入力!AC20,入力!AD20,入力!AF20,入力!AG20)-243)+(MAX(入力!Z20:'入力'!AA20)-243)))))</f>
        <v/>
      </c>
    </row>
    <row r="71" spans="1:40">
      <c r="A71" s="84">
        <f>IF(入力!A21="","",入力!A21)</f>
        <v>8</v>
      </c>
      <c r="B71" s="146" t="str">
        <f>IF(入力!B21="","",入力!B21)</f>
        <v/>
      </c>
      <c r="C71" s="146" t="str">
        <f>IF(入力!C21="","",入力!C21)</f>
        <v/>
      </c>
      <c r="D71" s="175" t="str">
        <f>IF(入力!D21="","",入力!D21)</f>
        <v/>
      </c>
      <c r="E71" s="255" t="str">
        <f>IF(入力!E21="", IF(D71="","",DATEDIF(D71,入力!$C$3,"Y")),入力!E21)</f>
        <v/>
      </c>
      <c r="F71" s="227" t="str">
        <f>IF(入力!F21="","",入力!F21)</f>
        <v/>
      </c>
      <c r="G71" s="146" t="str">
        <f>IF(入力!G21="","",入力!G21)</f>
        <v/>
      </c>
      <c r="H71" s="146" t="str">
        <f>IF(入力!H21="","",入力!H21)</f>
        <v/>
      </c>
      <c r="I71" s="227" t="str">
        <f>IF(入力!I21="","",入力!I21)</f>
        <v/>
      </c>
      <c r="J71" s="121" t="str">
        <f>IF(入力!J21="","",入力!J21)</f>
        <v/>
      </c>
      <c r="K71" s="406" t="str">
        <f>IF(入力!K21="","",入力!K21)</f>
        <v/>
      </c>
      <c r="L71" s="342" t="str">
        <f>IF(入力!L21="","",入力!L21)</f>
        <v/>
      </c>
      <c r="M71" s="325" t="str">
        <f>IF(OR(入力!M21="",入力!N21=""),"",((4.57/(1.0868-0.00133*(入力!M21+入力!N21))-4.142)*100))</f>
        <v/>
      </c>
      <c r="N71" s="325" t="str">
        <f>IF(入力!O21="", IF(OR(入力!L21="",入力!M21="",入力!N21=""),"",(入力!L21-(入力!L21*(4.57/(1.0868-0.00133*(入力!M21+入力!N21))-4.142)*100)/100)),入力!O21)</f>
        <v/>
      </c>
      <c r="O71" s="325" t="str">
        <f>IF(入力!P21="", IF(入力!K21="","",IF(入力!L21="","",入力!L21/POWER(入力!K21/100,2))),入力!P21)</f>
        <v/>
      </c>
      <c r="P71" s="325" t="str">
        <f>IF(入力!Q21="","",入力!Q21)</f>
        <v/>
      </c>
      <c r="Q71" s="407" t="str">
        <f>IF(入力!R21="","",入力!R21)</f>
        <v/>
      </c>
      <c r="R71" s="468" t="str">
        <f xml:space="preserve"> IF(入力!S21="",IF(入力!T21="","",入力!T21),IF(入力!T21="",入力!S21,IF(入力!S21&gt;入力!T21,入力!T21,入力!S21)))</f>
        <v/>
      </c>
      <c r="S71" s="468" t="str">
        <f>IF(入力!U21="",IF(入力!V21="","",入力!V21),IF(入力!V21="",入力!U21,IF(入力!U21&gt;入力!V21,入力!V21,入力!U21)))</f>
        <v/>
      </c>
      <c r="T71" s="362" t="str">
        <f>IF(入力!W21="",IF(入力!X21="","",入力!X21),IF(入力!X21="",入力!W21,IF(入力!W21&gt;入力!X21,入力!W21,入力!X21)))</f>
        <v/>
      </c>
      <c r="U71" s="361" t="str">
        <f>IF(入力!Y21="", IF(入力!W21="",IF(入力!X21="","",入力!X21-入力!Q21),IF(入力!X21="",入力!W21-入力!Q21,IF(入力!W21&gt;入力!X21,入力!W21-入力!Q21,入力!X21-入力!Q21))),入力!Y21)</f>
        <v/>
      </c>
      <c r="V71" s="361" t="str">
        <f>IF(入力!Z21="",IF(入力!AA21="","",入力!AA21),IF(入力!AA21="",入力!Z21,IF(入力!Z21&gt;入力!AA21,入力!Z21,入力!AA21)))</f>
        <v/>
      </c>
      <c r="W7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X71" s="361" t="str">
        <f>IF(入力!AC21="",IF(入力!AD21="","",入力!AD21),IF(入力!AD21="",入力!AC21,IF(入力!AC21&gt;入力!AD21,入力!AC21,入力!AD21)))</f>
        <v/>
      </c>
      <c r="Y7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Z71" s="361" t="str">
        <f>IF(入力!AF21="",IF(入力!AG21="","",入力!AG21),IF(入力!AG21="",入力!AF21,IF(入力!AF21&gt;入力!AG21,入力!AF21,入力!AG21)))</f>
        <v/>
      </c>
      <c r="AA7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B71" s="354" t="str">
        <f>IF(入力!AI21="",IF(入力!AJ21="","",入力!AJ21),IF(入力!AJ21="",入力!AI21,IF(入力!AI21&gt;入力!AJ21,入力!AI21,入力!AJ21)))</f>
        <v/>
      </c>
      <c r="AC71" s="468" t="str">
        <f>IF(入力!AK21="",IF(入力!AL21="","",入力!AL21),IF(入力!AL21="",入力!AK21,IF(入力!AK21&gt;入力!AL21,入力!AK21,入力!AL21)))</f>
        <v/>
      </c>
      <c r="AD71" s="324" t="str">
        <f>IF(入力!AM21="","",入力!AM21)</f>
        <v/>
      </c>
      <c r="AE71" s="379" t="str">
        <f>IF(入力!AN21="","",入力!AN21)</f>
        <v/>
      </c>
      <c r="AF71" s="324" t="str">
        <f>IF(入力!AO21="","",入力!AO21)</f>
        <v/>
      </c>
      <c r="AG71" s="379" t="str">
        <f>IF(入力!AP21="","",入力!AP21)</f>
        <v/>
      </c>
      <c r="AH71" s="324" t="str">
        <f>IF(入力!AQ21="","",入力!AQ21)</f>
        <v/>
      </c>
      <c r="AI71" s="378" t="str">
        <f>IF(入力!AR21="","",入力!AR21)</f>
        <v/>
      </c>
      <c r="AJ71" s="389" t="str">
        <f>IF(入力!AS21="","",入力!AS21)</f>
        <v/>
      </c>
      <c r="AK71" s="472" t="str">
        <f>IF(入力!AT21="","",入力!AT21)</f>
        <v/>
      </c>
      <c r="AL71" s="474" t="str">
        <f>IF(入力!AU21="",IF(入力!AV21="","",入力!AV21),IF(入力!AV21="",入力!AU21,IF(入力!AU21&gt;入力!AV21,入力!AU21,入力!AV21)))</f>
        <v/>
      </c>
      <c r="AM71" s="382" t="str">
        <f>IF(入力!AW21="",IF(入力!AX21="","",入力!AX21),IF(入力!AX21="",入力!AW21,IF(入力!AW21&gt;入力!AX21,入力!AW21,入力!AX21)))</f>
        <v/>
      </c>
      <c r="AN71" s="160" t="str">
        <f>IF(入力!K21="","", IF(入力!AC21="","", IF(入力!Z21="","", K21/243*((MAX(入力!AC21,入力!AD21,入力!AF21,入力!AG21)-243)+(MAX(入力!Z21:'入力'!AA21)-243)))))</f>
        <v/>
      </c>
    </row>
    <row r="72" spans="1:40">
      <c r="A72" s="84">
        <f>IF(入力!A22="","",入力!A22)</f>
        <v>9</v>
      </c>
      <c r="B72" s="146" t="str">
        <f>IF(入力!B22="","",入力!B22)</f>
        <v/>
      </c>
      <c r="C72" s="146" t="str">
        <f>IF(入力!C22="","",入力!C22)</f>
        <v/>
      </c>
      <c r="D72" s="175" t="str">
        <f>IF(入力!D22="","",入力!D22)</f>
        <v/>
      </c>
      <c r="E72" s="255" t="str">
        <f>IF(入力!E22="", IF(D72="","",DATEDIF(D72,入力!$C$3,"Y")),入力!E22)</f>
        <v/>
      </c>
      <c r="F72" s="227" t="str">
        <f>IF(入力!F22="","",入力!F22)</f>
        <v/>
      </c>
      <c r="G72" s="146" t="str">
        <f>IF(入力!G22="","",入力!G22)</f>
        <v/>
      </c>
      <c r="H72" s="146" t="str">
        <f>IF(入力!H22="","",入力!H22)</f>
        <v/>
      </c>
      <c r="I72" s="227" t="str">
        <f>IF(入力!I22="","",入力!I22)</f>
        <v/>
      </c>
      <c r="J72" s="121" t="str">
        <f>IF(入力!J22="","",入力!J22)</f>
        <v/>
      </c>
      <c r="K72" s="406" t="str">
        <f>IF(入力!K22="","",入力!K22)</f>
        <v/>
      </c>
      <c r="L72" s="342" t="str">
        <f>IF(入力!L22="","",入力!L22)</f>
        <v/>
      </c>
      <c r="M72" s="325" t="str">
        <f>IF(OR(入力!M22="",入力!N22=""),"",((4.57/(1.0868-0.00133*(入力!M22+入力!N22))-4.142)*100))</f>
        <v/>
      </c>
      <c r="N72" s="325" t="str">
        <f>IF(入力!O22="", IF(OR(入力!L22="",入力!M22="",入力!N22=""),"",(入力!L22-(入力!L22*(4.57/(1.0868-0.00133*(入力!M22+入力!N22))-4.142)*100)/100)),入力!O22)</f>
        <v/>
      </c>
      <c r="O72" s="325" t="str">
        <f>IF(入力!P22="", IF(入力!K22="","",IF(入力!L22="","",入力!L22/POWER(入力!K22/100,2))),入力!P22)</f>
        <v/>
      </c>
      <c r="P72" s="325" t="str">
        <f>IF(入力!Q22="","",入力!Q22)</f>
        <v/>
      </c>
      <c r="Q72" s="407" t="str">
        <f>IF(入力!R22="","",入力!R22)</f>
        <v/>
      </c>
      <c r="R72" s="468" t="str">
        <f xml:space="preserve"> IF(入力!S22="",IF(入力!T22="","",入力!T22),IF(入力!T22="",入力!S22,IF(入力!S22&gt;入力!T22,入力!T22,入力!S22)))</f>
        <v/>
      </c>
      <c r="S72" s="468" t="str">
        <f>IF(入力!U22="",IF(入力!V22="","",入力!V22),IF(入力!V22="",入力!U22,IF(入力!U22&gt;入力!V22,入力!V22,入力!U22)))</f>
        <v/>
      </c>
      <c r="T72" s="362" t="str">
        <f>IF(入力!W22="",IF(入力!X22="","",入力!X22),IF(入力!X22="",入力!W22,IF(入力!W22&gt;入力!X22,入力!W22,入力!X22)))</f>
        <v/>
      </c>
      <c r="U72" s="361" t="str">
        <f>IF(入力!Y22="", IF(入力!W22="",IF(入力!X22="","",入力!X22-入力!Q22),IF(入力!X22="",入力!W22-入力!Q22,IF(入力!W22&gt;入力!X22,入力!W22-入力!Q22,入力!X22-入力!Q22))),入力!Y22)</f>
        <v/>
      </c>
      <c r="V72" s="361" t="str">
        <f>IF(入力!Z22="",IF(入力!AA22="","",入力!AA22),IF(入力!AA22="",入力!Z22,IF(入力!Z22&gt;入力!AA22,入力!Z22,入力!AA22)))</f>
        <v/>
      </c>
      <c r="W7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X72" s="361" t="str">
        <f>IF(入力!AC22="",IF(入力!AD22="","",入力!AD22),IF(入力!AD22="",入力!AC22,IF(入力!AC22&gt;入力!AD22,入力!AC22,入力!AD22)))</f>
        <v/>
      </c>
      <c r="Y7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Z72" s="361" t="str">
        <f>IF(入力!AF22="",IF(入力!AG22="","",入力!AG22),IF(入力!AG22="",入力!AF22,IF(入力!AF22&gt;入力!AG22,入力!AF22,入力!AG22)))</f>
        <v/>
      </c>
      <c r="AA7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B72" s="354" t="str">
        <f>IF(入力!AI22="",IF(入力!AJ22="","",入力!AJ22),IF(入力!AJ22="",入力!AI22,IF(入力!AI22&gt;入力!AJ22,入力!AI22,入力!AJ22)))</f>
        <v/>
      </c>
      <c r="AC72" s="468" t="str">
        <f>IF(入力!AK22="",IF(入力!AL22="","",入力!AL22),IF(入力!AL22="",入力!AK22,IF(入力!AK22&gt;入力!AL22,入力!AK22,入力!AL22)))</f>
        <v/>
      </c>
      <c r="AD72" s="324" t="str">
        <f>IF(入力!AM22="","",入力!AM22)</f>
        <v/>
      </c>
      <c r="AE72" s="379" t="str">
        <f>IF(入力!AN22="","",入力!AN22)</f>
        <v/>
      </c>
      <c r="AF72" s="324" t="str">
        <f>IF(入力!AO22="","",入力!AO22)</f>
        <v/>
      </c>
      <c r="AG72" s="379" t="str">
        <f>IF(入力!AP22="","",入力!AP22)</f>
        <v/>
      </c>
      <c r="AH72" s="324" t="str">
        <f>IF(入力!AQ22="","",入力!AQ22)</f>
        <v/>
      </c>
      <c r="AI72" s="378" t="str">
        <f>IF(入力!AR22="","",入力!AR22)</f>
        <v/>
      </c>
      <c r="AJ72" s="389" t="str">
        <f>IF(入力!AS22="","",入力!AS22)</f>
        <v/>
      </c>
      <c r="AK72" s="472" t="str">
        <f>IF(入力!AT22="","",入力!AT22)</f>
        <v/>
      </c>
      <c r="AL72" s="474" t="str">
        <f>IF(入力!AU22="",IF(入力!AV22="","",入力!AV22),IF(入力!AV22="",入力!AU22,IF(入力!AU22&gt;入力!AV22,入力!AU22,入力!AV22)))</f>
        <v/>
      </c>
      <c r="AM72" s="382" t="str">
        <f>IF(入力!AW22="",IF(入力!AX22="","",入力!AX22),IF(入力!AX22="",入力!AW22,IF(入力!AW22&gt;入力!AX22,入力!AW22,入力!AX22)))</f>
        <v/>
      </c>
      <c r="AN72" s="160" t="str">
        <f>IF(入力!K22="","", IF(入力!AC22="","", IF(入力!Z22="","", K22/243*((MAX(入力!AC22,入力!AD22,入力!AF22,入力!AG22)-243)+(MAX(入力!Z22:'入力'!AA22)-243)))))</f>
        <v/>
      </c>
    </row>
    <row r="73" spans="1:40">
      <c r="A73" s="84">
        <f>IF(入力!A23="","",入力!A23)</f>
        <v>10</v>
      </c>
      <c r="B73" s="146" t="str">
        <f>IF(入力!B23="","",入力!B23)</f>
        <v/>
      </c>
      <c r="C73" s="146" t="str">
        <f>IF(入力!C23="","",入力!C23)</f>
        <v/>
      </c>
      <c r="D73" s="175" t="str">
        <f>IF(入力!D23="","",入力!D23)</f>
        <v/>
      </c>
      <c r="E73" s="255" t="str">
        <f>IF(入力!E23="", IF(D73="","",DATEDIF(D73,入力!$C$3,"Y")),入力!E23)</f>
        <v/>
      </c>
      <c r="F73" s="227" t="str">
        <f>IF(入力!F23="","",入力!F23)</f>
        <v/>
      </c>
      <c r="G73" s="146" t="str">
        <f>IF(入力!G23="","",入力!G23)</f>
        <v/>
      </c>
      <c r="H73" s="146" t="str">
        <f>IF(入力!H23="","",入力!H23)</f>
        <v/>
      </c>
      <c r="I73" s="227" t="str">
        <f>IF(入力!I23="","",入力!I23)</f>
        <v/>
      </c>
      <c r="J73" s="121" t="str">
        <f>IF(入力!J23="","",入力!J23)</f>
        <v/>
      </c>
      <c r="K73" s="406" t="str">
        <f>IF(入力!K23="","",入力!K23)</f>
        <v/>
      </c>
      <c r="L73" s="342" t="str">
        <f>IF(入力!L23="","",入力!L23)</f>
        <v/>
      </c>
      <c r="M73" s="325" t="str">
        <f>IF(OR(入力!M23="",入力!N23=""),"",((4.57/(1.0868-0.00133*(入力!M23+入力!N23))-4.142)*100))</f>
        <v/>
      </c>
      <c r="N73" s="325" t="str">
        <f>IF(入力!O23="", IF(OR(入力!L23="",入力!M23="",入力!N23=""),"",(入力!L23-(入力!L23*(4.57/(1.0868-0.00133*(入力!M23+入力!N23))-4.142)*100)/100)),入力!O23)</f>
        <v/>
      </c>
      <c r="O73" s="325" t="str">
        <f>IF(入力!P23="", IF(入力!K23="","",IF(入力!L23="","",入力!L23/POWER(入力!K23/100,2))),入力!P23)</f>
        <v/>
      </c>
      <c r="P73" s="325" t="str">
        <f>IF(入力!Q23="","",入力!Q23)</f>
        <v/>
      </c>
      <c r="Q73" s="407" t="str">
        <f>IF(入力!R23="","",入力!R23)</f>
        <v/>
      </c>
      <c r="R73" s="468" t="str">
        <f xml:space="preserve"> IF(入力!S23="",IF(入力!T23="","",入力!T23),IF(入力!T23="",入力!S23,IF(入力!S23&gt;入力!T23,入力!T23,入力!S23)))</f>
        <v/>
      </c>
      <c r="S73" s="468" t="str">
        <f>IF(入力!U23="",IF(入力!V23="","",入力!V23),IF(入力!V23="",入力!U23,IF(入力!U23&gt;入力!V23,入力!V23,入力!U23)))</f>
        <v/>
      </c>
      <c r="T73" s="362" t="str">
        <f>IF(入力!W23="",IF(入力!X23="","",入力!X23),IF(入力!X23="",入力!W23,IF(入力!W23&gt;入力!X23,入力!W23,入力!X23)))</f>
        <v/>
      </c>
      <c r="U73" s="361" t="str">
        <f>IF(入力!Y23="", IF(入力!W23="",IF(入力!X23="","",入力!X23-入力!Q23),IF(入力!X23="",入力!W23-入力!Q23,IF(入力!W23&gt;入力!X23,入力!W23-入力!Q23,入力!X23-入力!Q23))),入力!Y23)</f>
        <v/>
      </c>
      <c r="V73" s="361" t="str">
        <f>IF(入力!Z23="",IF(入力!AA23="","",入力!AA23),IF(入力!AA23="",入力!Z23,IF(入力!Z23&gt;入力!AA23,入力!Z23,入力!AA23)))</f>
        <v/>
      </c>
      <c r="W7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X73" s="361" t="str">
        <f>IF(入力!AC23="",IF(入力!AD23="","",入力!AD23),IF(入力!AD23="",入力!AC23,IF(入力!AC23&gt;入力!AD23,入力!AC23,入力!AD23)))</f>
        <v/>
      </c>
      <c r="Y7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Z73" s="361" t="str">
        <f>IF(入力!AF23="",IF(入力!AG23="","",入力!AG23),IF(入力!AG23="",入力!AF23,IF(入力!AF23&gt;入力!AG23,入力!AF23,入力!AG23)))</f>
        <v/>
      </c>
      <c r="AA7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B73" s="354" t="str">
        <f>IF(入力!AI23="",IF(入力!AJ23="","",入力!AJ23),IF(入力!AJ23="",入力!AI23,IF(入力!AI23&gt;入力!AJ23,入力!AI23,入力!AJ23)))</f>
        <v/>
      </c>
      <c r="AC73" s="468" t="str">
        <f>IF(入力!AK23="",IF(入力!AL23="","",入力!AL23),IF(入力!AL23="",入力!AK23,IF(入力!AK23&gt;入力!AL23,入力!AK23,入力!AL23)))</f>
        <v/>
      </c>
      <c r="AD73" s="324" t="str">
        <f>IF(入力!AM23="","",入力!AM23)</f>
        <v/>
      </c>
      <c r="AE73" s="379" t="str">
        <f>IF(入力!AN23="","",入力!AN23)</f>
        <v/>
      </c>
      <c r="AF73" s="324" t="str">
        <f>IF(入力!AO23="","",入力!AO23)</f>
        <v/>
      </c>
      <c r="AG73" s="379" t="str">
        <f>IF(入力!AP23="","",入力!AP23)</f>
        <v/>
      </c>
      <c r="AH73" s="324" t="str">
        <f>IF(入力!AQ23="","",入力!AQ23)</f>
        <v/>
      </c>
      <c r="AI73" s="378" t="str">
        <f>IF(入力!AR23="","",入力!AR23)</f>
        <v/>
      </c>
      <c r="AJ73" s="389" t="str">
        <f>IF(入力!AS23="","",入力!AS23)</f>
        <v/>
      </c>
      <c r="AK73" s="472" t="str">
        <f>IF(入力!AT23="","",入力!AT23)</f>
        <v/>
      </c>
      <c r="AL73" s="474" t="str">
        <f>IF(入力!AU23="",IF(入力!AV23="","",入力!AV23),IF(入力!AV23="",入力!AU23,IF(入力!AU23&gt;入力!AV23,入力!AU23,入力!AV23)))</f>
        <v/>
      </c>
      <c r="AM73" s="382" t="str">
        <f>IF(入力!AW23="",IF(入力!AX23="","",入力!AX23),IF(入力!AX23="",入力!AW23,IF(入力!AW23&gt;入力!AX23,入力!AW23,入力!AX23)))</f>
        <v/>
      </c>
      <c r="AN73" s="160" t="str">
        <f>IF(入力!K23="","", IF(入力!AC23="","", IF(入力!Z23="","", K23/243*((MAX(入力!AC23,入力!AD23,入力!AF23,入力!AG23)-243)+(MAX(入力!Z23:'入力'!AA23)-243)))))</f>
        <v/>
      </c>
    </row>
    <row r="74" spans="1:40">
      <c r="A74" s="84">
        <f>IF(入力!A24="","",入力!A24)</f>
        <v>11</v>
      </c>
      <c r="B74" s="146" t="str">
        <f>IF(入力!B24="","",入力!B24)</f>
        <v/>
      </c>
      <c r="C74" s="146" t="str">
        <f>IF(入力!C24="","",入力!C24)</f>
        <v/>
      </c>
      <c r="D74" s="175" t="str">
        <f>IF(入力!D24="","",入力!D24)</f>
        <v/>
      </c>
      <c r="E74" s="255" t="str">
        <f>IF(入力!E24="", IF(D74="","",DATEDIF(D74,入力!$C$3,"Y")),入力!E24)</f>
        <v/>
      </c>
      <c r="F74" s="227" t="str">
        <f>IF(入力!F24="","",入力!F24)</f>
        <v/>
      </c>
      <c r="G74" s="146" t="str">
        <f>IF(入力!G24="","",入力!G24)</f>
        <v/>
      </c>
      <c r="H74" s="146" t="str">
        <f>IF(入力!H24="","",入力!H24)</f>
        <v/>
      </c>
      <c r="I74" s="227" t="str">
        <f>IF(入力!I24="","",入力!I24)</f>
        <v/>
      </c>
      <c r="J74" s="121" t="str">
        <f>IF(入力!J24="","",入力!J24)</f>
        <v/>
      </c>
      <c r="K74" s="406" t="str">
        <f>IF(入力!K24="","",入力!K24)</f>
        <v/>
      </c>
      <c r="L74" s="342" t="str">
        <f>IF(入力!L24="","",入力!L24)</f>
        <v/>
      </c>
      <c r="M74" s="325" t="str">
        <f>IF(OR(入力!M24="",入力!N24=""),"",((4.57/(1.0868-0.00133*(入力!M24+入力!N24))-4.142)*100))</f>
        <v/>
      </c>
      <c r="N74" s="325" t="str">
        <f>IF(入力!O24="", IF(OR(入力!L24="",入力!M24="",入力!N24=""),"",(入力!L24-(入力!L24*(4.57/(1.0868-0.00133*(入力!M24+入力!N24))-4.142)*100)/100)),入力!O24)</f>
        <v/>
      </c>
      <c r="O74" s="325" t="str">
        <f>IF(入力!P24="", IF(入力!K24="","",IF(入力!L24="","",入力!L24/POWER(入力!K24/100,2))),入力!P24)</f>
        <v/>
      </c>
      <c r="P74" s="325" t="str">
        <f>IF(入力!Q24="","",入力!Q24)</f>
        <v/>
      </c>
      <c r="Q74" s="407" t="str">
        <f>IF(入力!R24="","",入力!R24)</f>
        <v/>
      </c>
      <c r="R74" s="468" t="str">
        <f xml:space="preserve"> IF(入力!S24="",IF(入力!T24="","",入力!T24),IF(入力!T24="",入力!S24,IF(入力!S24&gt;入力!T24,入力!T24,入力!S24)))</f>
        <v/>
      </c>
      <c r="S74" s="468" t="str">
        <f>IF(入力!U24="",IF(入力!V24="","",入力!V24),IF(入力!V24="",入力!U24,IF(入力!U24&gt;入力!V24,入力!V24,入力!U24)))</f>
        <v/>
      </c>
      <c r="T74" s="362" t="str">
        <f>IF(入力!W24="",IF(入力!X24="","",入力!X24),IF(入力!X24="",入力!W24,IF(入力!W24&gt;入力!X24,入力!W24,入力!X24)))</f>
        <v/>
      </c>
      <c r="U74" s="361" t="str">
        <f>IF(入力!Y24="", IF(入力!W24="",IF(入力!X24="","",入力!X24-入力!Q24),IF(入力!X24="",入力!W24-入力!Q24,IF(入力!W24&gt;入力!X24,入力!W24-入力!Q24,入力!X24-入力!Q24))),入力!Y24)</f>
        <v/>
      </c>
      <c r="V74" s="361" t="str">
        <f>IF(入力!Z24="",IF(入力!AA24="","",入力!AA24),IF(入力!AA24="",入力!Z24,IF(入力!Z24&gt;入力!AA24,入力!Z24,入力!AA24)))</f>
        <v/>
      </c>
      <c r="W7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X74" s="361" t="str">
        <f>IF(入力!AC24="",IF(入力!AD24="","",入力!AD24),IF(入力!AD24="",入力!AC24,IF(入力!AC24&gt;入力!AD24,入力!AC24,入力!AD24)))</f>
        <v/>
      </c>
      <c r="Y7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Z74" s="361" t="str">
        <f>IF(入力!AF24="",IF(入力!AG24="","",入力!AG24),IF(入力!AG24="",入力!AF24,IF(入力!AF24&gt;入力!AG24,入力!AF24,入力!AG24)))</f>
        <v/>
      </c>
      <c r="AA7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B74" s="354" t="str">
        <f>IF(入力!AI24="",IF(入力!AJ24="","",入力!AJ24),IF(入力!AJ24="",入力!AI24,IF(入力!AI24&gt;入力!AJ24,入力!AI24,入力!AJ24)))</f>
        <v/>
      </c>
      <c r="AC74" s="468" t="str">
        <f>IF(入力!AK24="",IF(入力!AL24="","",入力!AL24),IF(入力!AL24="",入力!AK24,IF(入力!AK24&gt;入力!AL24,入力!AK24,入力!AL24)))</f>
        <v/>
      </c>
      <c r="AD74" s="324" t="str">
        <f>IF(入力!AM24="","",入力!AM24)</f>
        <v/>
      </c>
      <c r="AE74" s="379" t="str">
        <f>IF(入力!AN24="","",入力!AN24)</f>
        <v/>
      </c>
      <c r="AF74" s="324" t="str">
        <f>IF(入力!AO24="","",入力!AO24)</f>
        <v/>
      </c>
      <c r="AG74" s="379" t="str">
        <f>IF(入力!AP24="","",入力!AP24)</f>
        <v/>
      </c>
      <c r="AH74" s="324" t="str">
        <f>IF(入力!AQ24="","",入力!AQ24)</f>
        <v/>
      </c>
      <c r="AI74" s="378" t="str">
        <f>IF(入力!AR24="","",入力!AR24)</f>
        <v/>
      </c>
      <c r="AJ74" s="389" t="str">
        <f>IF(入力!AS24="","",入力!AS24)</f>
        <v/>
      </c>
      <c r="AK74" s="472" t="str">
        <f>IF(入力!AT24="","",入力!AT24)</f>
        <v/>
      </c>
      <c r="AL74" s="474" t="str">
        <f>IF(入力!AU24="",IF(入力!AV24="","",入力!AV24),IF(入力!AV24="",入力!AU24,IF(入力!AU24&gt;入力!AV24,入力!AU24,入力!AV24)))</f>
        <v/>
      </c>
      <c r="AM74" s="382" t="str">
        <f>IF(入力!AW24="",IF(入力!AX24="","",入力!AX24),IF(入力!AX24="",入力!AW24,IF(入力!AW24&gt;入力!AX24,入力!AW24,入力!AX24)))</f>
        <v/>
      </c>
      <c r="AN74" s="160" t="str">
        <f>IF(入力!K24="","", IF(入力!AC24="","", IF(入力!Z24="","", K24/243*((MAX(入力!AC24,入力!AD24,入力!AF24,入力!AG24)-243)+(MAX(入力!Z24:'入力'!AA24)-243)))))</f>
        <v/>
      </c>
    </row>
    <row r="75" spans="1:40">
      <c r="A75" s="84">
        <f>IF(入力!A25="","",入力!A25)</f>
        <v>12</v>
      </c>
      <c r="B75" s="146" t="str">
        <f>IF(入力!B25="","",入力!B25)</f>
        <v/>
      </c>
      <c r="C75" s="146" t="str">
        <f>IF(入力!C25="","",入力!C25)</f>
        <v/>
      </c>
      <c r="D75" s="175" t="str">
        <f>IF(入力!D25="","",入力!D25)</f>
        <v/>
      </c>
      <c r="E75" s="255" t="str">
        <f>IF(入力!E25="", IF(D75="","",DATEDIF(D75,入力!$C$3,"Y")),入力!E25)</f>
        <v/>
      </c>
      <c r="F75" s="227" t="str">
        <f>IF(入力!F25="","",入力!F25)</f>
        <v/>
      </c>
      <c r="G75" s="146" t="str">
        <f>IF(入力!G25="","",入力!G25)</f>
        <v/>
      </c>
      <c r="H75" s="146" t="str">
        <f>IF(入力!H25="","",入力!H25)</f>
        <v/>
      </c>
      <c r="I75" s="227" t="str">
        <f>IF(入力!I25="","",入力!I25)</f>
        <v/>
      </c>
      <c r="J75" s="121" t="str">
        <f>IF(入力!J25="","",入力!J25)</f>
        <v/>
      </c>
      <c r="K75" s="406" t="str">
        <f>IF(入力!K25="","",入力!K25)</f>
        <v/>
      </c>
      <c r="L75" s="342" t="str">
        <f>IF(入力!L25="","",入力!L25)</f>
        <v/>
      </c>
      <c r="M75" s="325" t="str">
        <f>IF(OR(入力!M25="",入力!N25=""),"",((4.57/(1.0868-0.00133*(入力!M25+入力!N25))-4.142)*100))</f>
        <v/>
      </c>
      <c r="N75" s="325" t="str">
        <f>IF(入力!O25="", IF(OR(入力!L25="",入力!M25="",入力!N25=""),"",(入力!L25-(入力!L25*(4.57/(1.0868-0.00133*(入力!M25+入力!N25))-4.142)*100)/100)),入力!O25)</f>
        <v/>
      </c>
      <c r="O75" s="325" t="str">
        <f>IF(入力!P25="", IF(入力!K25="","",IF(入力!L25="","",入力!L25/POWER(入力!K25/100,2))),入力!P25)</f>
        <v/>
      </c>
      <c r="P75" s="325" t="str">
        <f>IF(入力!Q25="","",入力!Q25)</f>
        <v/>
      </c>
      <c r="Q75" s="407" t="str">
        <f>IF(入力!R25="","",入力!R25)</f>
        <v/>
      </c>
      <c r="R75" s="468" t="str">
        <f xml:space="preserve"> IF(入力!S25="",IF(入力!T25="","",入力!T25),IF(入力!T25="",入力!S25,IF(入力!S25&gt;入力!T25,入力!T25,入力!S25)))</f>
        <v/>
      </c>
      <c r="S75" s="468" t="str">
        <f>IF(入力!U25="",IF(入力!V25="","",入力!V25),IF(入力!V25="",入力!U25,IF(入力!U25&gt;入力!V25,入力!V25,入力!U25)))</f>
        <v/>
      </c>
      <c r="T75" s="362" t="str">
        <f>IF(入力!W25="",IF(入力!X25="","",入力!X25),IF(入力!X25="",入力!W25,IF(入力!W25&gt;入力!X25,入力!W25,入力!X25)))</f>
        <v/>
      </c>
      <c r="U75" s="361" t="str">
        <f>IF(入力!Y25="", IF(入力!W25="",IF(入力!X25="","",入力!X25-入力!Q25),IF(入力!X25="",入力!W25-入力!Q25,IF(入力!W25&gt;入力!X25,入力!W25-入力!Q25,入力!X25-入力!Q25))),入力!Y25)</f>
        <v/>
      </c>
      <c r="V75" s="361" t="str">
        <f>IF(入力!Z25="",IF(入力!AA25="","",入力!AA25),IF(入力!AA25="",入力!Z25,IF(入力!Z25&gt;入力!AA25,入力!Z25,入力!AA25)))</f>
        <v/>
      </c>
      <c r="W7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X75" s="361" t="str">
        <f>IF(入力!AC25="",IF(入力!AD25="","",入力!AD25),IF(入力!AD25="",入力!AC25,IF(入力!AC25&gt;入力!AD25,入力!AC25,入力!AD25)))</f>
        <v/>
      </c>
      <c r="Y7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Z75" s="361" t="str">
        <f>IF(入力!AF25="",IF(入力!AG25="","",入力!AG25),IF(入力!AG25="",入力!AF25,IF(入力!AF25&gt;入力!AG25,入力!AF25,入力!AG25)))</f>
        <v/>
      </c>
      <c r="AA7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B75" s="354" t="str">
        <f>IF(入力!AI25="",IF(入力!AJ25="","",入力!AJ25),IF(入力!AJ25="",入力!AI25,IF(入力!AI25&gt;入力!AJ25,入力!AI25,入力!AJ25)))</f>
        <v/>
      </c>
      <c r="AC75" s="468" t="str">
        <f>IF(入力!AK25="",IF(入力!AL25="","",入力!AL25),IF(入力!AL25="",入力!AK25,IF(入力!AK25&gt;入力!AL25,入力!AK25,入力!AL25)))</f>
        <v/>
      </c>
      <c r="AD75" s="324" t="str">
        <f>IF(入力!AM25="","",入力!AM25)</f>
        <v/>
      </c>
      <c r="AE75" s="379" t="str">
        <f>IF(入力!AN25="","",入力!AN25)</f>
        <v/>
      </c>
      <c r="AF75" s="324" t="str">
        <f>IF(入力!AO25="","",入力!AO25)</f>
        <v/>
      </c>
      <c r="AG75" s="379" t="str">
        <f>IF(入力!AP25="","",入力!AP25)</f>
        <v/>
      </c>
      <c r="AH75" s="324" t="str">
        <f>IF(入力!AQ25="","",入力!AQ25)</f>
        <v/>
      </c>
      <c r="AI75" s="378" t="str">
        <f>IF(入力!AR25="","",入力!AR25)</f>
        <v/>
      </c>
      <c r="AJ75" s="389" t="str">
        <f>IF(入力!AS25="","",入力!AS25)</f>
        <v/>
      </c>
      <c r="AK75" s="472" t="str">
        <f>IF(入力!AT25="","",入力!AT25)</f>
        <v/>
      </c>
      <c r="AL75" s="474" t="str">
        <f>IF(入力!AU25="",IF(入力!AV25="","",入力!AV25),IF(入力!AV25="",入力!AU25,IF(入力!AU25&gt;入力!AV25,入力!AU25,入力!AV25)))</f>
        <v/>
      </c>
      <c r="AM75" s="382" t="str">
        <f>IF(入力!AW25="",IF(入力!AX25="","",入力!AX25),IF(入力!AX25="",入力!AW25,IF(入力!AW25&gt;入力!AX25,入力!AW25,入力!AX25)))</f>
        <v/>
      </c>
      <c r="AN75" s="160" t="str">
        <f>IF(入力!K25="","", IF(入力!AC25="","", IF(入力!Z25="","", K25/243*((MAX(入力!AC25,入力!AD25,入力!AF25,入力!AG25)-243)+(MAX(入力!Z25:'入力'!AA25)-243)))))</f>
        <v/>
      </c>
    </row>
    <row r="76" spans="1:40">
      <c r="A76" s="84">
        <f>IF(入力!A26="","",入力!A26)</f>
        <v>13</v>
      </c>
      <c r="B76" s="146" t="str">
        <f>IF(入力!B26="","",入力!B26)</f>
        <v/>
      </c>
      <c r="C76" s="146" t="str">
        <f>IF(入力!C26="","",入力!C26)</f>
        <v/>
      </c>
      <c r="D76" s="175" t="str">
        <f>IF(入力!D26="","",入力!D26)</f>
        <v/>
      </c>
      <c r="E76" s="255" t="str">
        <f>IF(入力!E26="", IF(D76="","",DATEDIF(D76,入力!$C$3,"Y")),入力!E26)</f>
        <v/>
      </c>
      <c r="F76" s="227" t="str">
        <f>IF(入力!F26="","",入力!F26)</f>
        <v/>
      </c>
      <c r="G76" s="146" t="str">
        <f>IF(入力!G26="","",入力!G26)</f>
        <v/>
      </c>
      <c r="H76" s="146" t="str">
        <f>IF(入力!H26="","",入力!H26)</f>
        <v/>
      </c>
      <c r="I76" s="227" t="str">
        <f>IF(入力!I26="","",入力!I26)</f>
        <v/>
      </c>
      <c r="J76" s="121" t="str">
        <f>IF(入力!J26="","",入力!J26)</f>
        <v/>
      </c>
      <c r="K76" s="406" t="str">
        <f>IF(入力!K26="","",入力!K26)</f>
        <v/>
      </c>
      <c r="L76" s="342" t="str">
        <f>IF(入力!L26="","",入力!L26)</f>
        <v/>
      </c>
      <c r="M76" s="325" t="str">
        <f>IF(OR(入力!M26="",入力!N26=""),"",((4.57/(1.0868-0.00133*(入力!M26+入力!N26))-4.142)*100))</f>
        <v/>
      </c>
      <c r="N76" s="325" t="str">
        <f>IF(入力!O26="", IF(OR(入力!L26="",入力!M26="",入力!N26=""),"",(入力!L26-(入力!L26*(4.57/(1.0868-0.00133*(入力!M26+入力!N26))-4.142)*100)/100)),入力!O26)</f>
        <v/>
      </c>
      <c r="O76" s="325" t="str">
        <f>IF(入力!P26="", IF(入力!K26="","",IF(入力!L26="","",入力!L26/POWER(入力!K26/100,2))),入力!P26)</f>
        <v/>
      </c>
      <c r="P76" s="325" t="str">
        <f>IF(入力!Q26="","",入力!Q26)</f>
        <v/>
      </c>
      <c r="Q76" s="407" t="str">
        <f>IF(入力!R26="","",入力!R26)</f>
        <v/>
      </c>
      <c r="R76" s="468" t="str">
        <f xml:space="preserve"> IF(入力!S26="",IF(入力!T26="","",入力!T26),IF(入力!T26="",入力!S26,IF(入力!S26&gt;入力!T26,入力!T26,入力!S26)))</f>
        <v/>
      </c>
      <c r="S76" s="468" t="str">
        <f>IF(入力!U26="",IF(入力!V26="","",入力!V26),IF(入力!V26="",入力!U26,IF(入力!U26&gt;入力!V26,入力!V26,入力!U26)))</f>
        <v/>
      </c>
      <c r="T76" s="362" t="str">
        <f>IF(入力!W26="",IF(入力!X26="","",入力!X26),IF(入力!X26="",入力!W26,IF(入力!W26&gt;入力!X26,入力!W26,入力!X26)))</f>
        <v/>
      </c>
      <c r="U76" s="361" t="str">
        <f>IF(入力!Y26="", IF(入力!W26="",IF(入力!X26="","",入力!X26-入力!Q26),IF(入力!X26="",入力!W26-入力!Q26,IF(入力!W26&gt;入力!X26,入力!W26-入力!Q26,入力!X26-入力!Q26))),入力!Y26)</f>
        <v/>
      </c>
      <c r="V76" s="361" t="str">
        <f>IF(入力!Z26="",IF(入力!AA26="","",入力!AA26),IF(入力!AA26="",入力!Z26,IF(入力!Z26&gt;入力!AA26,入力!Z26,入力!AA26)))</f>
        <v/>
      </c>
      <c r="W7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X76" s="361" t="str">
        <f>IF(入力!AC26="",IF(入力!AD26="","",入力!AD26),IF(入力!AD26="",入力!AC26,IF(入力!AC26&gt;入力!AD26,入力!AC26,入力!AD26)))</f>
        <v/>
      </c>
      <c r="Y7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Z76" s="361" t="str">
        <f>IF(入力!AF26="",IF(入力!AG26="","",入力!AG26),IF(入力!AG26="",入力!AF26,IF(入力!AF26&gt;入力!AG26,入力!AF26,入力!AG26)))</f>
        <v/>
      </c>
      <c r="AA7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B76" s="354" t="str">
        <f>IF(入力!AI26="",IF(入力!AJ26="","",入力!AJ26),IF(入力!AJ26="",入力!AI26,IF(入力!AI26&gt;入力!AJ26,入力!AI26,入力!AJ26)))</f>
        <v/>
      </c>
      <c r="AC76" s="468" t="str">
        <f>IF(入力!AK26="",IF(入力!AL26="","",入力!AL26),IF(入力!AL26="",入力!AK26,IF(入力!AK26&gt;入力!AL26,入力!AK26,入力!AL26)))</f>
        <v/>
      </c>
      <c r="AD76" s="324" t="str">
        <f>IF(入力!AM26="","",入力!AM26)</f>
        <v/>
      </c>
      <c r="AE76" s="379" t="str">
        <f>IF(入力!AN26="","",入力!AN26)</f>
        <v/>
      </c>
      <c r="AF76" s="324" t="str">
        <f>IF(入力!AO26="","",入力!AO26)</f>
        <v/>
      </c>
      <c r="AG76" s="379" t="str">
        <f>IF(入力!AP26="","",入力!AP26)</f>
        <v/>
      </c>
      <c r="AH76" s="324" t="str">
        <f>IF(入力!AQ26="","",入力!AQ26)</f>
        <v/>
      </c>
      <c r="AI76" s="378" t="str">
        <f>IF(入力!AR26="","",入力!AR26)</f>
        <v/>
      </c>
      <c r="AJ76" s="389" t="str">
        <f>IF(入力!AS26="","",入力!AS26)</f>
        <v/>
      </c>
      <c r="AK76" s="472" t="str">
        <f>IF(入力!AT26="","",入力!AT26)</f>
        <v/>
      </c>
      <c r="AL76" s="474" t="str">
        <f>IF(入力!AU26="",IF(入力!AV26="","",入力!AV26),IF(入力!AV26="",入力!AU26,IF(入力!AU26&gt;入力!AV26,入力!AU26,入力!AV26)))</f>
        <v/>
      </c>
      <c r="AM76" s="382" t="str">
        <f>IF(入力!AW26="",IF(入力!AX26="","",入力!AX26),IF(入力!AX26="",入力!AW26,IF(入力!AW26&gt;入力!AX26,入力!AW26,入力!AX26)))</f>
        <v/>
      </c>
      <c r="AN76" s="160" t="str">
        <f>IF(入力!K26="","", IF(入力!AC26="","", IF(入力!Z26="","", K26/243*((MAX(入力!AC26,入力!AD26,入力!AF26,入力!AG26)-243)+(MAX(入力!Z26:'入力'!AA26)-243)))))</f>
        <v/>
      </c>
    </row>
    <row r="77" spans="1:40">
      <c r="A77" s="84">
        <f>IF(入力!A27="","",入力!A27)</f>
        <v>14</v>
      </c>
      <c r="B77" s="146" t="str">
        <f>IF(入力!B27="","",入力!B27)</f>
        <v/>
      </c>
      <c r="C77" s="146" t="str">
        <f>IF(入力!C27="","",入力!C27)</f>
        <v/>
      </c>
      <c r="D77" s="175" t="str">
        <f>IF(入力!D27="","",入力!D27)</f>
        <v/>
      </c>
      <c r="E77" s="255" t="str">
        <f>IF(入力!E27="", IF(D77="","",DATEDIF(D77,入力!$C$3,"Y")),入力!E27)</f>
        <v/>
      </c>
      <c r="F77" s="227" t="str">
        <f>IF(入力!F27="","",入力!F27)</f>
        <v/>
      </c>
      <c r="G77" s="146" t="str">
        <f>IF(入力!G27="","",入力!G27)</f>
        <v/>
      </c>
      <c r="H77" s="146" t="str">
        <f>IF(入力!H27="","",入力!H27)</f>
        <v/>
      </c>
      <c r="I77" s="227" t="str">
        <f>IF(入力!I27="","",入力!I27)</f>
        <v/>
      </c>
      <c r="J77" s="121" t="str">
        <f>IF(入力!J27="","",入力!J27)</f>
        <v/>
      </c>
      <c r="K77" s="406" t="str">
        <f>IF(入力!K27="","",入力!K27)</f>
        <v/>
      </c>
      <c r="L77" s="342" t="str">
        <f>IF(入力!L27="","",入力!L27)</f>
        <v/>
      </c>
      <c r="M77" s="325" t="str">
        <f>IF(OR(入力!M27="",入力!N27=""),"",((4.57/(1.0868-0.00133*(入力!M27+入力!N27))-4.142)*100))</f>
        <v/>
      </c>
      <c r="N77" s="325" t="str">
        <f>IF(入力!O27="", IF(OR(入力!L27="",入力!M27="",入力!N27=""),"",(入力!L27-(入力!L27*(4.57/(1.0868-0.00133*(入力!M27+入力!N27))-4.142)*100)/100)),入力!O27)</f>
        <v/>
      </c>
      <c r="O77" s="325" t="str">
        <f>IF(入力!P27="", IF(入力!K27="","",IF(入力!L27="","",入力!L27/POWER(入力!K27/100,2))),入力!P27)</f>
        <v/>
      </c>
      <c r="P77" s="325" t="str">
        <f>IF(入力!Q27="","",入力!Q27)</f>
        <v/>
      </c>
      <c r="Q77" s="407" t="str">
        <f>IF(入力!R27="","",入力!R27)</f>
        <v/>
      </c>
      <c r="R77" s="468" t="str">
        <f xml:space="preserve"> IF(入力!S27="",IF(入力!T27="","",入力!T27),IF(入力!T27="",入力!S27,IF(入力!S27&gt;入力!T27,入力!T27,入力!S27)))</f>
        <v/>
      </c>
      <c r="S77" s="468" t="str">
        <f>IF(入力!U27="",IF(入力!V27="","",入力!V27),IF(入力!V27="",入力!U27,IF(入力!U27&gt;入力!V27,入力!V27,入力!U27)))</f>
        <v/>
      </c>
      <c r="T77" s="362" t="str">
        <f>IF(入力!W27="",IF(入力!X27="","",入力!X27),IF(入力!X27="",入力!W27,IF(入力!W27&gt;入力!X27,入力!W27,入力!X27)))</f>
        <v/>
      </c>
      <c r="U77" s="361" t="str">
        <f>IF(入力!Y27="", IF(入力!W27="",IF(入力!X27="","",入力!X27-入力!Q27),IF(入力!X27="",入力!W27-入力!Q27,IF(入力!W27&gt;入力!X27,入力!W27-入力!Q27,入力!X27-入力!Q27))),入力!Y27)</f>
        <v/>
      </c>
      <c r="V77" s="361" t="str">
        <f>IF(入力!Z27="",IF(入力!AA27="","",入力!AA27),IF(入力!AA27="",入力!Z27,IF(入力!Z27&gt;入力!AA27,入力!Z27,入力!AA27)))</f>
        <v/>
      </c>
      <c r="W7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X77" s="361" t="str">
        <f>IF(入力!AC27="",IF(入力!AD27="","",入力!AD27),IF(入力!AD27="",入力!AC27,IF(入力!AC27&gt;入力!AD27,入力!AC27,入力!AD27)))</f>
        <v/>
      </c>
      <c r="Y7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Z77" s="361" t="str">
        <f>IF(入力!AF27="",IF(入力!AG27="","",入力!AG27),IF(入力!AG27="",入力!AF27,IF(入力!AF27&gt;入力!AG27,入力!AF27,入力!AG27)))</f>
        <v/>
      </c>
      <c r="AA7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B77" s="354" t="str">
        <f>IF(入力!AI27="",IF(入力!AJ27="","",入力!AJ27),IF(入力!AJ27="",入力!AI27,IF(入力!AI27&gt;入力!AJ27,入力!AI27,入力!AJ27)))</f>
        <v/>
      </c>
      <c r="AC77" s="468" t="str">
        <f>IF(入力!AK27="",IF(入力!AL27="","",入力!AL27),IF(入力!AL27="",入力!AK27,IF(入力!AK27&gt;入力!AL27,入力!AK27,入力!AL27)))</f>
        <v/>
      </c>
      <c r="AD77" s="324" t="str">
        <f>IF(入力!AM27="","",入力!AM27)</f>
        <v/>
      </c>
      <c r="AE77" s="379" t="str">
        <f>IF(入力!AN27="","",入力!AN27)</f>
        <v/>
      </c>
      <c r="AF77" s="324" t="str">
        <f>IF(入力!AO27="","",入力!AO27)</f>
        <v/>
      </c>
      <c r="AG77" s="379" t="str">
        <f>IF(入力!AP27="","",入力!AP27)</f>
        <v/>
      </c>
      <c r="AH77" s="324" t="str">
        <f>IF(入力!AQ27="","",入力!AQ27)</f>
        <v/>
      </c>
      <c r="AI77" s="378" t="str">
        <f>IF(入力!AR27="","",入力!AR27)</f>
        <v/>
      </c>
      <c r="AJ77" s="389" t="str">
        <f>IF(入力!AS27="","",入力!AS27)</f>
        <v/>
      </c>
      <c r="AK77" s="472" t="str">
        <f>IF(入力!AT27="","",入力!AT27)</f>
        <v/>
      </c>
      <c r="AL77" s="474" t="str">
        <f>IF(入力!AU27="",IF(入力!AV27="","",入力!AV27),IF(入力!AV27="",入力!AU27,IF(入力!AU27&gt;入力!AV27,入力!AU27,入力!AV27)))</f>
        <v/>
      </c>
      <c r="AM77" s="382" t="str">
        <f>IF(入力!AW27="",IF(入力!AX27="","",入力!AX27),IF(入力!AX27="",入力!AW27,IF(入力!AW27&gt;入力!AX27,入力!AW27,入力!AX27)))</f>
        <v/>
      </c>
      <c r="AN77" s="160" t="str">
        <f>IF(入力!K27="","", IF(入力!AC27="","", IF(入力!Z27="","", K27/243*((MAX(入力!AC27,入力!AD27,入力!AF27,入力!AG27)-243)+(MAX(入力!Z27:'入力'!AA27)-243)))))</f>
        <v/>
      </c>
    </row>
    <row r="78" spans="1:40">
      <c r="A78" s="84">
        <f>IF(入力!A28="","",入力!A28)</f>
        <v>15</v>
      </c>
      <c r="B78" s="146" t="str">
        <f>IF(入力!B28="","",入力!B28)</f>
        <v/>
      </c>
      <c r="C78" s="146" t="str">
        <f>IF(入力!C28="","",入力!C28)</f>
        <v/>
      </c>
      <c r="D78" s="175" t="str">
        <f>IF(入力!D28="","",入力!D28)</f>
        <v/>
      </c>
      <c r="E78" s="255" t="str">
        <f>IF(入力!E28="", IF(D78="","",DATEDIF(D78,入力!$C$3,"Y")),入力!E28)</f>
        <v/>
      </c>
      <c r="F78" s="227" t="str">
        <f>IF(入力!F28="","",入力!F28)</f>
        <v/>
      </c>
      <c r="G78" s="146" t="str">
        <f>IF(入力!G28="","",入力!G28)</f>
        <v/>
      </c>
      <c r="H78" s="146" t="str">
        <f>IF(入力!H28="","",入力!H28)</f>
        <v/>
      </c>
      <c r="I78" s="227" t="str">
        <f>IF(入力!I28="","",入力!I28)</f>
        <v/>
      </c>
      <c r="J78" s="121" t="str">
        <f>IF(入力!J28="","",入力!J28)</f>
        <v/>
      </c>
      <c r="K78" s="406" t="str">
        <f>IF(入力!K28="","",入力!K28)</f>
        <v/>
      </c>
      <c r="L78" s="342" t="str">
        <f>IF(入力!L28="","",入力!L28)</f>
        <v/>
      </c>
      <c r="M78" s="325" t="str">
        <f>IF(OR(入力!M28="",入力!N28=""),"",((4.57/(1.0868-0.00133*(入力!M28+入力!N28))-4.142)*100))</f>
        <v/>
      </c>
      <c r="N78" s="325" t="str">
        <f>IF(入力!O28="", IF(OR(入力!L28="",入力!M28="",入力!N28=""),"",(入力!L28-(入力!L28*(4.57/(1.0868-0.00133*(入力!M28+入力!N28))-4.142)*100)/100)),入力!O28)</f>
        <v/>
      </c>
      <c r="O78" s="325" t="str">
        <f>IF(入力!P28="", IF(入力!K28="","",IF(入力!L28="","",入力!L28/POWER(入力!K28/100,2))),入力!P28)</f>
        <v/>
      </c>
      <c r="P78" s="325" t="str">
        <f>IF(入力!Q28="","",入力!Q28)</f>
        <v/>
      </c>
      <c r="Q78" s="407" t="str">
        <f>IF(入力!R28="","",入力!R28)</f>
        <v/>
      </c>
      <c r="R78" s="468" t="str">
        <f xml:space="preserve"> IF(入力!S28="",IF(入力!T28="","",入力!T28),IF(入力!T28="",入力!S28,IF(入力!S28&gt;入力!T28,入力!T28,入力!S28)))</f>
        <v/>
      </c>
      <c r="S78" s="468" t="str">
        <f>IF(入力!U28="",IF(入力!V28="","",入力!V28),IF(入力!V28="",入力!U28,IF(入力!U28&gt;入力!V28,入力!V28,入力!U28)))</f>
        <v/>
      </c>
      <c r="T78" s="362" t="str">
        <f>IF(入力!W28="",IF(入力!X28="","",入力!X28),IF(入力!X28="",入力!W28,IF(入力!W28&gt;入力!X28,入力!W28,入力!X28)))</f>
        <v/>
      </c>
      <c r="U78" s="361" t="str">
        <f>IF(入力!Y28="", IF(入力!W28="",IF(入力!X28="","",入力!X28-入力!Q28),IF(入力!X28="",入力!W28-入力!Q28,IF(入力!W28&gt;入力!X28,入力!W28-入力!Q28,入力!X28-入力!Q28))),入力!Y28)</f>
        <v/>
      </c>
      <c r="V78" s="361" t="str">
        <f>IF(入力!Z28="",IF(入力!AA28="","",入力!AA28),IF(入力!AA28="",入力!Z28,IF(入力!Z28&gt;入力!AA28,入力!Z28,入力!AA28)))</f>
        <v/>
      </c>
      <c r="W7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X78" s="361" t="str">
        <f>IF(入力!AC28="",IF(入力!AD28="","",入力!AD28),IF(入力!AD28="",入力!AC28,IF(入力!AC28&gt;入力!AD28,入力!AC28,入力!AD28)))</f>
        <v/>
      </c>
      <c r="Y7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Z78" s="361" t="str">
        <f>IF(入力!AF28="",IF(入力!AG28="","",入力!AG28),IF(入力!AG28="",入力!AF28,IF(入力!AF28&gt;入力!AG28,入力!AF28,入力!AG28)))</f>
        <v/>
      </c>
      <c r="AA7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B78" s="354" t="str">
        <f>IF(入力!AI28="",IF(入力!AJ28="","",入力!AJ28),IF(入力!AJ28="",入力!AI28,IF(入力!AI28&gt;入力!AJ28,入力!AI28,入力!AJ28)))</f>
        <v/>
      </c>
      <c r="AC78" s="468" t="str">
        <f>IF(入力!AK28="",IF(入力!AL28="","",入力!AL28),IF(入力!AL28="",入力!AK28,IF(入力!AK28&gt;入力!AL28,入力!AK28,入力!AL28)))</f>
        <v/>
      </c>
      <c r="AD78" s="324" t="str">
        <f>IF(入力!AM28="","",入力!AM28)</f>
        <v/>
      </c>
      <c r="AE78" s="379" t="str">
        <f>IF(入力!AN28="","",入力!AN28)</f>
        <v/>
      </c>
      <c r="AF78" s="324" t="str">
        <f>IF(入力!AO28="","",入力!AO28)</f>
        <v/>
      </c>
      <c r="AG78" s="379" t="str">
        <f>IF(入力!AP28="","",入力!AP28)</f>
        <v/>
      </c>
      <c r="AH78" s="324" t="str">
        <f>IF(入力!AQ28="","",入力!AQ28)</f>
        <v/>
      </c>
      <c r="AI78" s="378" t="str">
        <f>IF(入力!AR28="","",入力!AR28)</f>
        <v/>
      </c>
      <c r="AJ78" s="389" t="str">
        <f>IF(入力!AS28="","",入力!AS28)</f>
        <v/>
      </c>
      <c r="AK78" s="472" t="str">
        <f>IF(入力!AT28="","",入力!AT28)</f>
        <v/>
      </c>
      <c r="AL78" s="474" t="str">
        <f>IF(入力!AU28="",IF(入力!AV28="","",入力!AV28),IF(入力!AV28="",入力!AU28,IF(入力!AU28&gt;入力!AV28,入力!AU28,入力!AV28)))</f>
        <v/>
      </c>
      <c r="AM78" s="382" t="str">
        <f>IF(入力!AW28="",IF(入力!AX28="","",入力!AX28),IF(入力!AX28="",入力!AW28,IF(入力!AW28&gt;入力!AX28,入力!AW28,入力!AX28)))</f>
        <v/>
      </c>
      <c r="AN78" s="160" t="str">
        <f>IF(入力!K28="","", IF(入力!AC28="","", IF(入力!Z28="","", K28/243*((MAX(入力!AC28,入力!AD28,入力!AF28,入力!AG28)-243)+(MAX(入力!Z28:'入力'!AA28)-243)))))</f>
        <v/>
      </c>
    </row>
    <row r="79" spans="1:40">
      <c r="A79" s="84">
        <f>IF(入力!A29="","",入力!A29)</f>
        <v>16</v>
      </c>
      <c r="B79" s="146" t="str">
        <f>IF(入力!B29="","",入力!B29)</f>
        <v/>
      </c>
      <c r="C79" s="146" t="str">
        <f>IF(入力!C29="","",入力!C29)</f>
        <v/>
      </c>
      <c r="D79" s="175" t="str">
        <f>IF(入力!D29="","",入力!D29)</f>
        <v/>
      </c>
      <c r="E79" s="255" t="str">
        <f>IF(入力!E29="", IF(D79="","",DATEDIF(D79,入力!$C$3,"Y")),入力!E29)</f>
        <v/>
      </c>
      <c r="F79" s="227" t="str">
        <f>IF(入力!F29="","",入力!F29)</f>
        <v/>
      </c>
      <c r="G79" s="146" t="str">
        <f>IF(入力!G29="","",入力!G29)</f>
        <v/>
      </c>
      <c r="H79" s="146" t="str">
        <f>IF(入力!H29="","",入力!H29)</f>
        <v/>
      </c>
      <c r="I79" s="227" t="str">
        <f>IF(入力!I29="","",入力!I29)</f>
        <v/>
      </c>
      <c r="J79" s="121" t="str">
        <f>IF(入力!J29="","",入力!J29)</f>
        <v/>
      </c>
      <c r="K79" s="406" t="str">
        <f>IF(入力!K29="","",入力!K29)</f>
        <v/>
      </c>
      <c r="L79" s="342" t="str">
        <f>IF(入力!L29="","",入力!L29)</f>
        <v/>
      </c>
      <c r="M79" s="325" t="str">
        <f>IF(OR(入力!M29="",入力!N29=""),"",((4.57/(1.0868-0.00133*(入力!M29+入力!N29))-4.142)*100))</f>
        <v/>
      </c>
      <c r="N79" s="325" t="str">
        <f>IF(入力!O29="", IF(OR(入力!L29="",入力!M29="",入力!N29=""),"",(入力!L29-(入力!L29*(4.57/(1.0868-0.00133*(入力!M29+入力!N29))-4.142)*100)/100)),入力!O29)</f>
        <v/>
      </c>
      <c r="O79" s="325" t="str">
        <f>IF(入力!P29="", IF(入力!K29="","",IF(入力!L29="","",入力!L29/POWER(入力!K29/100,2))),入力!P29)</f>
        <v/>
      </c>
      <c r="P79" s="325" t="str">
        <f>IF(入力!Q29="","",入力!Q29)</f>
        <v/>
      </c>
      <c r="Q79" s="407" t="str">
        <f>IF(入力!R29="","",入力!R29)</f>
        <v/>
      </c>
      <c r="R79" s="468" t="str">
        <f xml:space="preserve"> IF(入力!S29="",IF(入力!T29="","",入力!T29),IF(入力!T29="",入力!S29,IF(入力!S29&gt;入力!T29,入力!T29,入力!S29)))</f>
        <v/>
      </c>
      <c r="S79" s="468" t="str">
        <f>IF(入力!U29="",IF(入力!V29="","",入力!V29),IF(入力!V29="",入力!U29,IF(入力!U29&gt;入力!V29,入力!V29,入力!U29)))</f>
        <v/>
      </c>
      <c r="T79" s="362" t="str">
        <f>IF(入力!W29="",IF(入力!X29="","",入力!X29),IF(入力!X29="",入力!W29,IF(入力!W29&gt;入力!X29,入力!W29,入力!X29)))</f>
        <v/>
      </c>
      <c r="U79" s="361" t="str">
        <f>IF(入力!Y29="", IF(入力!W29="",IF(入力!X29="","",入力!X29-入力!Q29),IF(入力!X29="",入力!W29-入力!Q29,IF(入力!W29&gt;入力!X29,入力!W29-入力!Q29,入力!X29-入力!Q29))),入力!Y29)</f>
        <v/>
      </c>
      <c r="V79" s="361" t="str">
        <f>IF(入力!Z29="",IF(入力!AA29="","",入力!AA29),IF(入力!AA29="",入力!Z29,IF(入力!Z29&gt;入力!AA29,入力!Z29,入力!AA29)))</f>
        <v/>
      </c>
      <c r="W7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X79" s="361" t="str">
        <f>IF(入力!AC29="",IF(入力!AD29="","",入力!AD29),IF(入力!AD29="",入力!AC29,IF(入力!AC29&gt;入力!AD29,入力!AC29,入力!AD29)))</f>
        <v/>
      </c>
      <c r="Y7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Z79" s="361" t="str">
        <f>IF(入力!AF29="",IF(入力!AG29="","",入力!AG29),IF(入力!AG29="",入力!AF29,IF(入力!AF29&gt;入力!AG29,入力!AF29,入力!AG29)))</f>
        <v/>
      </c>
      <c r="AA7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B79" s="354" t="str">
        <f>IF(入力!AI29="",IF(入力!AJ29="","",入力!AJ29),IF(入力!AJ29="",入力!AI29,IF(入力!AI29&gt;入力!AJ29,入力!AI29,入力!AJ29)))</f>
        <v/>
      </c>
      <c r="AC79" s="468" t="str">
        <f>IF(入力!AK29="",IF(入力!AL29="","",入力!AL29),IF(入力!AL29="",入力!AK29,IF(入力!AK29&gt;入力!AL29,入力!AK29,入力!AL29)))</f>
        <v/>
      </c>
      <c r="AD79" s="324" t="str">
        <f>IF(入力!AM29="","",入力!AM29)</f>
        <v/>
      </c>
      <c r="AE79" s="379" t="str">
        <f>IF(入力!AN29="","",入力!AN29)</f>
        <v/>
      </c>
      <c r="AF79" s="324" t="str">
        <f>IF(入力!AO29="","",入力!AO29)</f>
        <v/>
      </c>
      <c r="AG79" s="379" t="str">
        <f>IF(入力!AP29="","",入力!AP29)</f>
        <v/>
      </c>
      <c r="AH79" s="324" t="str">
        <f>IF(入力!AQ29="","",入力!AQ29)</f>
        <v/>
      </c>
      <c r="AI79" s="378" t="str">
        <f>IF(入力!AR29="","",入力!AR29)</f>
        <v/>
      </c>
      <c r="AJ79" s="389" t="str">
        <f>IF(入力!AS29="","",入力!AS29)</f>
        <v/>
      </c>
      <c r="AK79" s="472" t="str">
        <f>IF(入力!AT29="","",入力!AT29)</f>
        <v/>
      </c>
      <c r="AL79" s="474" t="str">
        <f>IF(入力!AU29="",IF(入力!AV29="","",入力!AV29),IF(入力!AV29="",入力!AU29,IF(入力!AU29&gt;入力!AV29,入力!AU29,入力!AV29)))</f>
        <v/>
      </c>
      <c r="AM79" s="382" t="str">
        <f>IF(入力!AW29="",IF(入力!AX29="","",入力!AX29),IF(入力!AX29="",入力!AW29,IF(入力!AW29&gt;入力!AX29,入力!AW29,入力!AX29)))</f>
        <v/>
      </c>
      <c r="AN79" s="160" t="str">
        <f>IF(入力!K29="","", IF(入力!AC29="","", IF(入力!Z29="","", K29/243*((MAX(入力!AC29,入力!AD29,入力!AF29,入力!AG29)-243)+(MAX(入力!Z29:'入力'!AA29)-243)))))</f>
        <v/>
      </c>
    </row>
    <row r="80" spans="1:40">
      <c r="A80" s="84">
        <f>IF(入力!A30="","",入力!A30)</f>
        <v>17</v>
      </c>
      <c r="B80" s="146" t="str">
        <f>IF(入力!B30="","",入力!B30)</f>
        <v/>
      </c>
      <c r="C80" s="146" t="str">
        <f>IF(入力!C30="","",入力!C30)</f>
        <v/>
      </c>
      <c r="D80" s="175" t="str">
        <f>IF(入力!D30="","",入力!D30)</f>
        <v/>
      </c>
      <c r="E80" s="255" t="str">
        <f>IF(入力!E30="", IF(D80="","",DATEDIF(D80,入力!$C$3,"Y")),入力!E30)</f>
        <v/>
      </c>
      <c r="F80" s="227" t="str">
        <f>IF(入力!F30="","",入力!F30)</f>
        <v/>
      </c>
      <c r="G80" s="146" t="str">
        <f>IF(入力!G30="","",入力!G30)</f>
        <v/>
      </c>
      <c r="H80" s="146" t="str">
        <f>IF(入力!H30="","",入力!H30)</f>
        <v/>
      </c>
      <c r="I80" s="227" t="str">
        <f>IF(入力!I30="","",入力!I30)</f>
        <v/>
      </c>
      <c r="J80" s="121" t="str">
        <f>IF(入力!J30="","",入力!J30)</f>
        <v/>
      </c>
      <c r="K80" s="406" t="str">
        <f>IF(入力!K30="","",入力!K30)</f>
        <v/>
      </c>
      <c r="L80" s="342" t="str">
        <f>IF(入力!L30="","",入力!L30)</f>
        <v/>
      </c>
      <c r="M80" s="325" t="str">
        <f>IF(OR(入力!M30="",入力!N30=""),"",((4.57/(1.0868-0.00133*(入力!M30+入力!N30))-4.142)*100))</f>
        <v/>
      </c>
      <c r="N80" s="325" t="str">
        <f>IF(入力!O30="", IF(OR(入力!L30="",入力!M30="",入力!N30=""),"",(入力!L30-(入力!L30*(4.57/(1.0868-0.00133*(入力!M30+入力!N30))-4.142)*100)/100)),入力!O30)</f>
        <v/>
      </c>
      <c r="O80" s="325" t="str">
        <f>IF(入力!P30="", IF(入力!K30="","",IF(入力!L30="","",入力!L30/POWER(入力!K30/100,2))),入力!P30)</f>
        <v/>
      </c>
      <c r="P80" s="325" t="str">
        <f>IF(入力!Q30="","",入力!Q30)</f>
        <v/>
      </c>
      <c r="Q80" s="407" t="str">
        <f>IF(入力!R30="","",入力!R30)</f>
        <v/>
      </c>
      <c r="R80" s="468" t="str">
        <f xml:space="preserve"> IF(入力!S30="",IF(入力!T30="","",入力!T30),IF(入力!T30="",入力!S30,IF(入力!S30&gt;入力!T30,入力!T30,入力!S30)))</f>
        <v/>
      </c>
      <c r="S80" s="468" t="str">
        <f>IF(入力!U30="",IF(入力!V30="","",入力!V30),IF(入力!V30="",入力!U30,IF(入力!U30&gt;入力!V30,入力!V30,入力!U30)))</f>
        <v/>
      </c>
      <c r="T80" s="362" t="str">
        <f>IF(入力!W30="",IF(入力!X30="","",入力!X30),IF(入力!X30="",入力!W30,IF(入力!W30&gt;入力!X30,入力!W30,入力!X30)))</f>
        <v/>
      </c>
      <c r="U80" s="361" t="str">
        <f>IF(入力!Y30="", IF(入力!W30="",IF(入力!X30="","",入力!X30-入力!Q30),IF(入力!X30="",入力!W30-入力!Q30,IF(入力!W30&gt;入力!X30,入力!W30-入力!Q30,入力!X30-入力!Q30))),入力!Y30)</f>
        <v/>
      </c>
      <c r="V80" s="361" t="str">
        <f>IF(入力!Z30="",IF(入力!AA30="","",入力!AA30),IF(入力!AA30="",入力!Z30,IF(入力!Z30&gt;入力!AA30,入力!Z30,入力!AA30)))</f>
        <v/>
      </c>
      <c r="W8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X80" s="361" t="str">
        <f>IF(入力!AC30="",IF(入力!AD30="","",入力!AD30),IF(入力!AD30="",入力!AC30,IF(入力!AC30&gt;入力!AD30,入力!AC30,入力!AD30)))</f>
        <v/>
      </c>
      <c r="Y8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Z80" s="361" t="str">
        <f>IF(入力!AF30="",IF(入力!AG30="","",入力!AG30),IF(入力!AG30="",入力!AF30,IF(入力!AF30&gt;入力!AG30,入力!AF30,入力!AG30)))</f>
        <v/>
      </c>
      <c r="AA8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B80" s="354" t="str">
        <f>IF(入力!AI30="",IF(入力!AJ30="","",入力!AJ30),IF(入力!AJ30="",入力!AI30,IF(入力!AI30&gt;入力!AJ30,入力!AI30,入力!AJ30)))</f>
        <v/>
      </c>
      <c r="AC80" s="468" t="str">
        <f>IF(入力!AK30="",IF(入力!AL30="","",入力!AL30),IF(入力!AL30="",入力!AK30,IF(入力!AK30&gt;入力!AL30,入力!AK30,入力!AL30)))</f>
        <v/>
      </c>
      <c r="AD80" s="324" t="str">
        <f>IF(入力!AM30="","",入力!AM30)</f>
        <v/>
      </c>
      <c r="AE80" s="379" t="str">
        <f>IF(入力!AN30="","",入力!AN30)</f>
        <v/>
      </c>
      <c r="AF80" s="324" t="str">
        <f>IF(入力!AO30="","",入力!AO30)</f>
        <v/>
      </c>
      <c r="AG80" s="379" t="str">
        <f>IF(入力!AP30="","",入力!AP30)</f>
        <v/>
      </c>
      <c r="AH80" s="324" t="str">
        <f>IF(入力!AQ30="","",入力!AQ30)</f>
        <v/>
      </c>
      <c r="AI80" s="378" t="str">
        <f>IF(入力!AR30="","",入力!AR30)</f>
        <v/>
      </c>
      <c r="AJ80" s="389" t="str">
        <f>IF(入力!AS30="","",入力!AS30)</f>
        <v/>
      </c>
      <c r="AK80" s="472" t="str">
        <f>IF(入力!AT30="","",入力!AT30)</f>
        <v/>
      </c>
      <c r="AL80" s="474" t="str">
        <f>IF(入力!AU30="",IF(入力!AV30="","",入力!AV30),IF(入力!AV30="",入力!AU30,IF(入力!AU30&gt;入力!AV30,入力!AU30,入力!AV30)))</f>
        <v/>
      </c>
      <c r="AM80" s="382" t="str">
        <f>IF(入力!AW30="",IF(入力!AX30="","",入力!AX30),IF(入力!AX30="",入力!AW30,IF(入力!AW30&gt;入力!AX30,入力!AW30,入力!AX30)))</f>
        <v/>
      </c>
      <c r="AN80" s="160" t="str">
        <f>IF(入力!K30="","", IF(入力!AC30="","", IF(入力!Z30="","", K30/243*((MAX(入力!AC30,入力!AD30,入力!AF30,入力!AG30)-243)+(MAX(入力!Z30:'入力'!AA30)-243)))))</f>
        <v/>
      </c>
    </row>
    <row r="81" spans="1:40">
      <c r="A81" s="84">
        <f>IF(入力!A31="","",入力!A31)</f>
        <v>18</v>
      </c>
      <c r="B81" s="146" t="str">
        <f>IF(入力!B31="","",入力!B31)</f>
        <v/>
      </c>
      <c r="C81" s="146" t="str">
        <f>IF(入力!C31="","",入力!C31)</f>
        <v/>
      </c>
      <c r="D81" s="175" t="str">
        <f>IF(入力!D31="","",入力!D31)</f>
        <v/>
      </c>
      <c r="E81" s="255" t="str">
        <f>IF(入力!E31="", IF(D81="","",DATEDIF(D81,入力!$C$3,"Y")),入力!E31)</f>
        <v/>
      </c>
      <c r="F81" s="227" t="str">
        <f>IF(入力!F31="","",入力!F31)</f>
        <v/>
      </c>
      <c r="G81" s="146" t="str">
        <f>IF(入力!G31="","",入力!G31)</f>
        <v/>
      </c>
      <c r="H81" s="146" t="str">
        <f>IF(入力!H31="","",入力!H31)</f>
        <v/>
      </c>
      <c r="I81" s="227" t="str">
        <f>IF(入力!I31="","",入力!I31)</f>
        <v/>
      </c>
      <c r="J81" s="121" t="str">
        <f>IF(入力!J31="","",入力!J31)</f>
        <v/>
      </c>
      <c r="K81" s="406" t="str">
        <f>IF(入力!K31="","",入力!K31)</f>
        <v/>
      </c>
      <c r="L81" s="342" t="str">
        <f>IF(入力!L31="","",入力!L31)</f>
        <v/>
      </c>
      <c r="M81" s="325" t="str">
        <f>IF(OR(入力!M31="",入力!N31=""),"",((4.57/(1.0868-0.00133*(入力!M31+入力!N31))-4.142)*100))</f>
        <v/>
      </c>
      <c r="N81" s="325" t="str">
        <f>IF(入力!O31="", IF(OR(入力!L31="",入力!M31="",入力!N31=""),"",(入力!L31-(入力!L31*(4.57/(1.0868-0.00133*(入力!M31+入力!N31))-4.142)*100)/100)),入力!O31)</f>
        <v/>
      </c>
      <c r="O81" s="325" t="str">
        <f>IF(入力!P31="", IF(入力!K31="","",IF(入力!L31="","",入力!L31/POWER(入力!K31/100,2))),入力!P31)</f>
        <v/>
      </c>
      <c r="P81" s="325" t="str">
        <f>IF(入力!Q31="","",入力!Q31)</f>
        <v/>
      </c>
      <c r="Q81" s="407" t="str">
        <f>IF(入力!R31="","",入力!R31)</f>
        <v/>
      </c>
      <c r="R81" s="468" t="str">
        <f xml:space="preserve"> IF(入力!S31="",IF(入力!T31="","",入力!T31),IF(入力!T31="",入力!S31,IF(入力!S31&gt;入力!T31,入力!T31,入力!S31)))</f>
        <v/>
      </c>
      <c r="S81" s="468" t="str">
        <f>IF(入力!U31="",IF(入力!V31="","",入力!V31),IF(入力!V31="",入力!U31,IF(入力!U31&gt;入力!V31,入力!V31,入力!U31)))</f>
        <v/>
      </c>
      <c r="T81" s="362" t="str">
        <f>IF(入力!W31="",IF(入力!X31="","",入力!X31),IF(入力!X31="",入力!W31,IF(入力!W31&gt;入力!X31,入力!W31,入力!X31)))</f>
        <v/>
      </c>
      <c r="U81" s="361" t="str">
        <f>IF(入力!Y31="", IF(入力!W31="",IF(入力!X31="","",入力!X31-入力!Q31),IF(入力!X31="",入力!W31-入力!Q31,IF(入力!W31&gt;入力!X31,入力!W31-入力!Q31,入力!X31-入力!Q31))),入力!Y31)</f>
        <v/>
      </c>
      <c r="V81" s="361" t="str">
        <f>IF(入力!Z31="",IF(入力!AA31="","",入力!AA31),IF(入力!AA31="",入力!Z31,IF(入力!Z31&gt;入力!AA31,入力!Z31,入力!AA31)))</f>
        <v/>
      </c>
      <c r="W8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X81" s="361" t="str">
        <f>IF(入力!AC31="",IF(入力!AD31="","",入力!AD31),IF(入力!AD31="",入力!AC31,IF(入力!AC31&gt;入力!AD31,入力!AC31,入力!AD31)))</f>
        <v/>
      </c>
      <c r="Y8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Z81" s="361" t="str">
        <f>IF(入力!AF31="",IF(入力!AG31="","",入力!AG31),IF(入力!AG31="",入力!AF31,IF(入力!AF31&gt;入力!AG31,入力!AF31,入力!AG31)))</f>
        <v/>
      </c>
      <c r="AA8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B81" s="354" t="str">
        <f>IF(入力!AI31="",IF(入力!AJ31="","",入力!AJ31),IF(入力!AJ31="",入力!AI31,IF(入力!AI31&gt;入力!AJ31,入力!AI31,入力!AJ31)))</f>
        <v/>
      </c>
      <c r="AC81" s="468" t="str">
        <f>IF(入力!AK31="",IF(入力!AL31="","",入力!AL31),IF(入力!AL31="",入力!AK31,IF(入力!AK31&gt;入力!AL31,入力!AK31,入力!AL31)))</f>
        <v/>
      </c>
      <c r="AD81" s="324" t="str">
        <f>IF(入力!AM31="","",入力!AM31)</f>
        <v/>
      </c>
      <c r="AE81" s="379" t="str">
        <f>IF(入力!AN31="","",入力!AN31)</f>
        <v/>
      </c>
      <c r="AF81" s="324" t="str">
        <f>IF(入力!AO31="","",入力!AO31)</f>
        <v/>
      </c>
      <c r="AG81" s="379" t="str">
        <f>IF(入力!AP31="","",入力!AP31)</f>
        <v/>
      </c>
      <c r="AH81" s="324" t="str">
        <f>IF(入力!AQ31="","",入力!AQ31)</f>
        <v/>
      </c>
      <c r="AI81" s="378" t="str">
        <f>IF(入力!AR31="","",入力!AR31)</f>
        <v/>
      </c>
      <c r="AJ81" s="389" t="str">
        <f>IF(入力!AS31="","",入力!AS31)</f>
        <v/>
      </c>
      <c r="AK81" s="472" t="str">
        <f>IF(入力!AT31="","",入力!AT31)</f>
        <v/>
      </c>
      <c r="AL81" s="474" t="str">
        <f>IF(入力!AU31="",IF(入力!AV31="","",入力!AV31),IF(入力!AV31="",入力!AU31,IF(入力!AU31&gt;入力!AV31,入力!AU31,入力!AV31)))</f>
        <v/>
      </c>
      <c r="AM81" s="382" t="str">
        <f>IF(入力!AW31="",IF(入力!AX31="","",入力!AX31),IF(入力!AX31="",入力!AW31,IF(入力!AW31&gt;入力!AX31,入力!AW31,入力!AX31)))</f>
        <v/>
      </c>
      <c r="AN81" s="160" t="str">
        <f>IF(入力!K31="","", IF(入力!AC31="","", IF(入力!Z31="","", K31/243*((MAX(入力!AC31,入力!AD31,入力!AF31,入力!AG31)-243)+(MAX(入力!Z31:'入力'!AA31)-243)))))</f>
        <v/>
      </c>
    </row>
    <row r="82" spans="1:40">
      <c r="A82" s="84">
        <f>IF(入力!A32="","",入力!A32)</f>
        <v>19</v>
      </c>
      <c r="B82" s="146" t="str">
        <f>IF(入力!B32="","",入力!B32)</f>
        <v/>
      </c>
      <c r="C82" s="146" t="str">
        <f>IF(入力!C32="","",入力!C32)</f>
        <v/>
      </c>
      <c r="D82" s="175" t="str">
        <f>IF(入力!D32="","",入力!D32)</f>
        <v/>
      </c>
      <c r="E82" s="255" t="str">
        <f>IF(入力!E32="", IF(D82="","",DATEDIF(D82,入力!$C$3,"Y")),入力!E32)</f>
        <v/>
      </c>
      <c r="F82" s="227" t="str">
        <f>IF(入力!F32="","",入力!F32)</f>
        <v/>
      </c>
      <c r="G82" s="146" t="str">
        <f>IF(入力!G32="","",入力!G32)</f>
        <v/>
      </c>
      <c r="H82" s="146" t="str">
        <f>IF(入力!H32="","",入力!H32)</f>
        <v/>
      </c>
      <c r="I82" s="227" t="str">
        <f>IF(入力!I32="","",入力!I32)</f>
        <v/>
      </c>
      <c r="J82" s="121" t="str">
        <f>IF(入力!J32="","",入力!J32)</f>
        <v/>
      </c>
      <c r="K82" s="406" t="str">
        <f>IF(入力!K32="","",入力!K32)</f>
        <v/>
      </c>
      <c r="L82" s="342" t="str">
        <f>IF(入力!L32="","",入力!L32)</f>
        <v/>
      </c>
      <c r="M82" s="325" t="str">
        <f>IF(OR(入力!M32="",入力!N32=""),"",((4.57/(1.0868-0.00133*(入力!M32+入力!N32))-4.142)*100))</f>
        <v/>
      </c>
      <c r="N82" s="325" t="str">
        <f>IF(入力!O32="", IF(OR(入力!L32="",入力!M32="",入力!N32=""),"",(入力!L32-(入力!L32*(4.57/(1.0868-0.00133*(入力!M32+入力!N32))-4.142)*100)/100)),入力!O32)</f>
        <v/>
      </c>
      <c r="O82" s="325" t="str">
        <f>IF(入力!P32="", IF(入力!K32="","",IF(入力!L32="","",入力!L32/POWER(入力!K32/100,2))),入力!P32)</f>
        <v/>
      </c>
      <c r="P82" s="325" t="str">
        <f>IF(入力!Q32="","",入力!Q32)</f>
        <v/>
      </c>
      <c r="Q82" s="407" t="str">
        <f>IF(入力!R32="","",入力!R32)</f>
        <v/>
      </c>
      <c r="R82" s="468" t="str">
        <f xml:space="preserve"> IF(入力!S32="",IF(入力!T32="","",入力!T32),IF(入力!T32="",入力!S32,IF(入力!S32&gt;入力!T32,入力!T32,入力!S32)))</f>
        <v/>
      </c>
      <c r="S82" s="468" t="str">
        <f>IF(入力!U32="",IF(入力!V32="","",入力!V32),IF(入力!V32="",入力!U32,IF(入力!U32&gt;入力!V32,入力!V32,入力!U32)))</f>
        <v/>
      </c>
      <c r="T82" s="362" t="str">
        <f>IF(入力!W32="",IF(入力!X32="","",入力!X32),IF(入力!X32="",入力!W32,IF(入力!W32&gt;入力!X32,入力!W32,入力!X32)))</f>
        <v/>
      </c>
      <c r="U82" s="361" t="str">
        <f>IF(入力!Y32="", IF(入力!W32="",IF(入力!X32="","",入力!X32-入力!Q32),IF(入力!X32="",入力!W32-入力!Q32,IF(入力!W32&gt;入力!X32,入力!W32-入力!Q32,入力!X32-入力!Q32))),入力!Y32)</f>
        <v/>
      </c>
      <c r="V82" s="361" t="str">
        <f>IF(入力!Z32="",IF(入力!AA32="","",入力!AA32),IF(入力!AA32="",入力!Z32,IF(入力!Z32&gt;入力!AA32,入力!Z32,入力!AA32)))</f>
        <v/>
      </c>
      <c r="W8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X82" s="361" t="str">
        <f>IF(入力!AC32="",IF(入力!AD32="","",入力!AD32),IF(入力!AD32="",入力!AC32,IF(入力!AC32&gt;入力!AD32,入力!AC32,入力!AD32)))</f>
        <v/>
      </c>
      <c r="Y8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Z82" s="361" t="str">
        <f>IF(入力!AF32="",IF(入力!AG32="","",入力!AG32),IF(入力!AG32="",入力!AF32,IF(入力!AF32&gt;入力!AG32,入力!AF32,入力!AG32)))</f>
        <v/>
      </c>
      <c r="AA8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B82" s="354" t="str">
        <f>IF(入力!AI32="",IF(入力!AJ32="","",入力!AJ32),IF(入力!AJ32="",入力!AI32,IF(入力!AI32&gt;入力!AJ32,入力!AI32,入力!AJ32)))</f>
        <v/>
      </c>
      <c r="AC82" s="468" t="str">
        <f>IF(入力!AK32="",IF(入力!AL32="","",入力!AL32),IF(入力!AL32="",入力!AK32,IF(入力!AK32&gt;入力!AL32,入力!AK32,入力!AL32)))</f>
        <v/>
      </c>
      <c r="AD82" s="324" t="str">
        <f>IF(入力!AM32="","",入力!AM32)</f>
        <v/>
      </c>
      <c r="AE82" s="379" t="str">
        <f>IF(入力!AN32="","",入力!AN32)</f>
        <v/>
      </c>
      <c r="AF82" s="324" t="str">
        <f>IF(入力!AO32="","",入力!AO32)</f>
        <v/>
      </c>
      <c r="AG82" s="379" t="str">
        <f>IF(入力!AP32="","",入力!AP32)</f>
        <v/>
      </c>
      <c r="AH82" s="324" t="str">
        <f>IF(入力!AQ32="","",入力!AQ32)</f>
        <v/>
      </c>
      <c r="AI82" s="378" t="str">
        <f>IF(入力!AR32="","",入力!AR32)</f>
        <v/>
      </c>
      <c r="AJ82" s="389" t="str">
        <f>IF(入力!AS32="","",入力!AS32)</f>
        <v/>
      </c>
      <c r="AK82" s="472" t="str">
        <f>IF(入力!AT32="","",入力!AT32)</f>
        <v/>
      </c>
      <c r="AL82" s="474" t="str">
        <f>IF(入力!AU32="",IF(入力!AV32="","",入力!AV32),IF(入力!AV32="",入力!AU32,IF(入力!AU32&gt;入力!AV32,入力!AU32,入力!AV32)))</f>
        <v/>
      </c>
      <c r="AM82" s="382" t="str">
        <f>IF(入力!AW32="",IF(入力!AX32="","",入力!AX32),IF(入力!AX32="",入力!AW32,IF(入力!AW32&gt;入力!AX32,入力!AW32,入力!AX32)))</f>
        <v/>
      </c>
      <c r="AN82" s="160" t="str">
        <f>IF(入力!K32="","", IF(入力!AC32="","", IF(入力!Z32="","", K32/243*((MAX(入力!AC32,入力!AD32,入力!AF32,入力!AG32)-243)+(MAX(入力!Z32:'入力'!AA32)-243)))))</f>
        <v/>
      </c>
    </row>
    <row r="83" spans="1:40">
      <c r="A83" s="84">
        <f>IF(入力!A33="","",入力!A33)</f>
        <v>20</v>
      </c>
      <c r="B83" s="146" t="str">
        <f>IF(入力!B33="","",入力!B33)</f>
        <v/>
      </c>
      <c r="C83" s="146" t="str">
        <f>IF(入力!C33="","",入力!C33)</f>
        <v/>
      </c>
      <c r="D83" s="175" t="str">
        <f>IF(入力!D33="","",入力!D33)</f>
        <v/>
      </c>
      <c r="E83" s="255" t="str">
        <f>IF(入力!E33="", IF(D83="","",DATEDIF(D83,入力!$C$3,"Y")),入力!E33)</f>
        <v/>
      </c>
      <c r="F83" s="227" t="str">
        <f>IF(入力!F33="","",入力!F33)</f>
        <v/>
      </c>
      <c r="G83" s="146" t="str">
        <f>IF(入力!G33="","",入力!G33)</f>
        <v/>
      </c>
      <c r="H83" s="146" t="str">
        <f>IF(入力!H33="","",入力!H33)</f>
        <v/>
      </c>
      <c r="I83" s="227" t="str">
        <f>IF(入力!I33="","",入力!I33)</f>
        <v/>
      </c>
      <c r="J83" s="121" t="str">
        <f>IF(入力!J33="","",入力!J33)</f>
        <v/>
      </c>
      <c r="K83" s="406" t="str">
        <f>IF(入力!K33="","",入力!K33)</f>
        <v/>
      </c>
      <c r="L83" s="342" t="str">
        <f>IF(入力!L33="","",入力!L33)</f>
        <v/>
      </c>
      <c r="M83" s="325" t="str">
        <f>IF(OR(入力!M33="",入力!N33=""),"",((4.57/(1.0868-0.00133*(入力!M33+入力!N33))-4.142)*100))</f>
        <v/>
      </c>
      <c r="N83" s="325" t="str">
        <f>IF(入力!O33="", IF(OR(入力!L33="",入力!M33="",入力!N33=""),"",(入力!L33-(入力!L33*(4.57/(1.0868-0.00133*(入力!M33+入力!N33))-4.142)*100)/100)),入力!O33)</f>
        <v/>
      </c>
      <c r="O83" s="325" t="str">
        <f>IF(入力!P33="", IF(入力!K33="","",IF(入力!L33="","",入力!L33/POWER(入力!K33/100,2))),入力!P33)</f>
        <v/>
      </c>
      <c r="P83" s="325" t="str">
        <f>IF(入力!Q33="","",入力!Q33)</f>
        <v/>
      </c>
      <c r="Q83" s="407" t="str">
        <f>IF(入力!R33="","",入力!R33)</f>
        <v/>
      </c>
      <c r="R83" s="468" t="str">
        <f xml:space="preserve"> IF(入力!S33="",IF(入力!T33="","",入力!T33),IF(入力!T33="",入力!S33,IF(入力!S33&gt;入力!T33,入力!T33,入力!S33)))</f>
        <v/>
      </c>
      <c r="S83" s="468" t="str">
        <f>IF(入力!U33="",IF(入力!V33="","",入力!V33),IF(入力!V33="",入力!U33,IF(入力!U33&gt;入力!V33,入力!V33,入力!U33)))</f>
        <v/>
      </c>
      <c r="T83" s="362" t="str">
        <f>IF(入力!W33="",IF(入力!X33="","",入力!X33),IF(入力!X33="",入力!W33,IF(入力!W33&gt;入力!X33,入力!W33,入力!X33)))</f>
        <v/>
      </c>
      <c r="U83" s="361" t="str">
        <f>IF(入力!Y33="", IF(入力!W33="",IF(入力!X33="","",入力!X33-入力!Q33),IF(入力!X33="",入力!W33-入力!Q33,IF(入力!W33&gt;入力!X33,入力!W33-入力!Q33,入力!X33-入力!Q33))),入力!Y33)</f>
        <v/>
      </c>
      <c r="V83" s="361" t="str">
        <f>IF(入力!Z33="",IF(入力!AA33="","",入力!AA33),IF(入力!AA33="",入力!Z33,IF(入力!Z33&gt;入力!AA33,入力!Z33,入力!AA33)))</f>
        <v/>
      </c>
      <c r="W8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X83" s="361" t="str">
        <f>IF(入力!AC33="",IF(入力!AD33="","",入力!AD33),IF(入力!AD33="",入力!AC33,IF(入力!AC33&gt;入力!AD33,入力!AC33,入力!AD33)))</f>
        <v/>
      </c>
      <c r="Y8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Z83" s="361" t="str">
        <f>IF(入力!AF33="",IF(入力!AG33="","",入力!AG33),IF(入力!AG33="",入力!AF33,IF(入力!AF33&gt;入力!AG33,入力!AF33,入力!AG33)))</f>
        <v/>
      </c>
      <c r="AA8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B83" s="354" t="str">
        <f>IF(入力!AI33="",IF(入力!AJ33="","",入力!AJ33),IF(入力!AJ33="",入力!AI33,IF(入力!AI33&gt;入力!AJ33,入力!AI33,入力!AJ33)))</f>
        <v/>
      </c>
      <c r="AC83" s="468" t="str">
        <f>IF(入力!AK33="",IF(入力!AL33="","",入力!AL33),IF(入力!AL33="",入力!AK33,IF(入力!AK33&gt;入力!AL33,入力!AK33,入力!AL33)))</f>
        <v/>
      </c>
      <c r="AD83" s="324" t="str">
        <f>IF(入力!AM33="","",入力!AM33)</f>
        <v/>
      </c>
      <c r="AE83" s="379" t="str">
        <f>IF(入力!AN33="","",入力!AN33)</f>
        <v/>
      </c>
      <c r="AF83" s="324" t="str">
        <f>IF(入力!AO33="","",入力!AO33)</f>
        <v/>
      </c>
      <c r="AG83" s="379" t="str">
        <f>IF(入力!AP33="","",入力!AP33)</f>
        <v/>
      </c>
      <c r="AH83" s="324" t="str">
        <f>IF(入力!AQ33="","",入力!AQ33)</f>
        <v/>
      </c>
      <c r="AI83" s="378" t="str">
        <f>IF(入力!AR33="","",入力!AR33)</f>
        <v/>
      </c>
      <c r="AJ83" s="389" t="str">
        <f>IF(入力!AS33="","",入力!AS33)</f>
        <v/>
      </c>
      <c r="AK83" s="472" t="str">
        <f>IF(入力!AT33="","",入力!AT33)</f>
        <v/>
      </c>
      <c r="AL83" s="474" t="str">
        <f>IF(入力!AU33="",IF(入力!AV33="","",入力!AV33),IF(入力!AV33="",入力!AU33,IF(入力!AU33&gt;入力!AV33,入力!AU33,入力!AV33)))</f>
        <v/>
      </c>
      <c r="AM83" s="382" t="str">
        <f>IF(入力!AW33="",IF(入力!AX33="","",入力!AX33),IF(入力!AX33="",入力!AW33,IF(入力!AW33&gt;入力!AX33,入力!AW33,入力!AX33)))</f>
        <v/>
      </c>
      <c r="AN83" s="160" t="str">
        <f>IF(入力!K33="","", IF(入力!AC33="","", IF(入力!Z33="","", K33/243*((MAX(入力!AC33,入力!AD33,入力!AF33,入力!AG33)-243)+(MAX(入力!Z33:'入力'!AA33)-243)))))</f>
        <v/>
      </c>
    </row>
    <row r="84" spans="1:40">
      <c r="A84" s="84">
        <f>IF(入力!A34="","",入力!A34)</f>
        <v>21</v>
      </c>
      <c r="B84" s="146" t="str">
        <f>IF(入力!B34="","",入力!B34)</f>
        <v/>
      </c>
      <c r="C84" s="146" t="str">
        <f>IF(入力!C34="","",入力!C34)</f>
        <v/>
      </c>
      <c r="D84" s="175" t="str">
        <f>IF(入力!D34="","",入力!D34)</f>
        <v/>
      </c>
      <c r="E84" s="255" t="str">
        <f>IF(入力!E34="", IF(D84="","",DATEDIF(D84,入力!$C$3,"Y")),入力!E34)</f>
        <v/>
      </c>
      <c r="F84" s="227" t="str">
        <f>IF(入力!F34="","",入力!F34)</f>
        <v/>
      </c>
      <c r="G84" s="146" t="str">
        <f>IF(入力!G34="","",入力!G34)</f>
        <v/>
      </c>
      <c r="H84" s="146" t="str">
        <f>IF(入力!H34="","",入力!H34)</f>
        <v/>
      </c>
      <c r="I84" s="227" t="str">
        <f>IF(入力!I34="","",入力!I34)</f>
        <v/>
      </c>
      <c r="J84" s="121" t="str">
        <f>IF(入力!J34="","",入力!J34)</f>
        <v/>
      </c>
      <c r="K84" s="406" t="str">
        <f>IF(入力!K34="","",入力!K34)</f>
        <v/>
      </c>
      <c r="L84" s="342" t="str">
        <f>IF(入力!L34="","",入力!L34)</f>
        <v/>
      </c>
      <c r="M84" s="325" t="str">
        <f>IF(OR(入力!M34="",入力!N34=""),"",((4.57/(1.0868-0.00133*(入力!M34+入力!N34))-4.142)*100))</f>
        <v/>
      </c>
      <c r="N84" s="325" t="str">
        <f>IF(入力!O34="", IF(OR(入力!L34="",入力!M34="",入力!N34=""),"",(入力!L34-(入力!L34*(4.57/(1.0868-0.00133*(入力!M34+入力!N34))-4.142)*100)/100)),入力!O34)</f>
        <v/>
      </c>
      <c r="O84" s="325" t="str">
        <f>IF(入力!P34="", IF(入力!K34="","",IF(入力!L34="","",入力!L34/POWER(入力!K34/100,2))),入力!P34)</f>
        <v/>
      </c>
      <c r="P84" s="325" t="str">
        <f>IF(入力!Q34="","",入力!Q34)</f>
        <v/>
      </c>
      <c r="Q84" s="407" t="str">
        <f>IF(入力!R34="","",入力!R34)</f>
        <v/>
      </c>
      <c r="R84" s="468" t="str">
        <f xml:space="preserve"> IF(入力!S34="",IF(入力!T34="","",入力!T34),IF(入力!T34="",入力!S34,IF(入力!S34&gt;入力!T34,入力!T34,入力!S34)))</f>
        <v/>
      </c>
      <c r="S84" s="468" t="str">
        <f>IF(入力!U34="",IF(入力!V34="","",入力!V34),IF(入力!V34="",入力!U34,IF(入力!U34&gt;入力!V34,入力!V34,入力!U34)))</f>
        <v/>
      </c>
      <c r="T84" s="362" t="str">
        <f>IF(入力!W34="",IF(入力!X34="","",入力!X34),IF(入力!X34="",入力!W34,IF(入力!W34&gt;入力!X34,入力!W34,入力!X34)))</f>
        <v/>
      </c>
      <c r="U84" s="361" t="str">
        <f>IF(入力!Y34="", IF(入力!W34="",IF(入力!X34="","",入力!X34-入力!Q34),IF(入力!X34="",入力!W34-入力!Q34,IF(入力!W34&gt;入力!X34,入力!W34-入力!Q34,入力!X34-入力!Q34))),入力!Y34)</f>
        <v/>
      </c>
      <c r="V84" s="361" t="str">
        <f>IF(入力!Z34="",IF(入力!AA34="","",入力!AA34),IF(入力!AA34="",入力!Z34,IF(入力!Z34&gt;入力!AA34,入力!Z34,入力!AA34)))</f>
        <v/>
      </c>
      <c r="W8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X84" s="361" t="str">
        <f>IF(入力!AC34="",IF(入力!AD34="","",入力!AD34),IF(入力!AD34="",入力!AC34,IF(入力!AC34&gt;入力!AD34,入力!AC34,入力!AD34)))</f>
        <v/>
      </c>
      <c r="Y8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Z84" s="361" t="str">
        <f>IF(入力!AF34="",IF(入力!AG34="","",入力!AG34),IF(入力!AG34="",入力!AF34,IF(入力!AF34&gt;入力!AG34,入力!AF34,入力!AG34)))</f>
        <v/>
      </c>
      <c r="AA8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B84" s="354" t="str">
        <f>IF(入力!AI34="",IF(入力!AJ34="","",入力!AJ34),IF(入力!AJ34="",入力!AI34,IF(入力!AI34&gt;入力!AJ34,入力!AI34,入力!AJ34)))</f>
        <v/>
      </c>
      <c r="AC84" s="468" t="str">
        <f>IF(入力!AK34="",IF(入力!AL34="","",入力!AL34),IF(入力!AL34="",入力!AK34,IF(入力!AK34&gt;入力!AL34,入力!AK34,入力!AL34)))</f>
        <v/>
      </c>
      <c r="AD84" s="324" t="str">
        <f>IF(入力!AM34="","",入力!AM34)</f>
        <v/>
      </c>
      <c r="AE84" s="379" t="str">
        <f>IF(入力!AN34="","",入力!AN34)</f>
        <v/>
      </c>
      <c r="AF84" s="324" t="str">
        <f>IF(入力!AO34="","",入力!AO34)</f>
        <v/>
      </c>
      <c r="AG84" s="379" t="str">
        <f>IF(入力!AP34="","",入力!AP34)</f>
        <v/>
      </c>
      <c r="AH84" s="324" t="str">
        <f>IF(入力!AQ34="","",入力!AQ34)</f>
        <v/>
      </c>
      <c r="AI84" s="378" t="str">
        <f>IF(入力!AR34="","",入力!AR34)</f>
        <v/>
      </c>
      <c r="AJ84" s="389" t="str">
        <f>IF(入力!AS34="","",入力!AS34)</f>
        <v/>
      </c>
      <c r="AK84" s="472" t="str">
        <f>IF(入力!AT34="","",入力!AT34)</f>
        <v/>
      </c>
      <c r="AL84" s="474" t="str">
        <f>IF(入力!AU34="",IF(入力!AV34="","",入力!AV34),IF(入力!AV34="",入力!AU34,IF(入力!AU34&gt;入力!AV34,入力!AU34,入力!AV34)))</f>
        <v/>
      </c>
      <c r="AM84" s="382" t="str">
        <f>IF(入力!AW34="",IF(入力!AX34="","",入力!AX34),IF(入力!AX34="",入力!AW34,IF(入力!AW34&gt;入力!AX34,入力!AW34,入力!AX34)))</f>
        <v/>
      </c>
      <c r="AN84" s="160" t="str">
        <f>IF(入力!K34="","", IF(入力!AC34="","", IF(入力!Z34="","", K34/243*((MAX(入力!AC34,入力!AD34,入力!AF34,入力!AG34)-243)+(MAX(入力!Z34:'入力'!AA34)-243)))))</f>
        <v/>
      </c>
    </row>
    <row r="85" spans="1:40">
      <c r="A85" s="84">
        <f>IF(入力!A35="","",入力!A35)</f>
        <v>22</v>
      </c>
      <c r="B85" s="146" t="str">
        <f>IF(入力!B35="","",入力!B35)</f>
        <v/>
      </c>
      <c r="C85" s="146" t="str">
        <f>IF(入力!C35="","",入力!C35)</f>
        <v/>
      </c>
      <c r="D85" s="175" t="str">
        <f>IF(入力!D35="","",入力!D35)</f>
        <v/>
      </c>
      <c r="E85" s="255" t="str">
        <f>IF(入力!E35="", IF(D85="","",DATEDIF(D85,入力!$C$3,"Y")),入力!E35)</f>
        <v/>
      </c>
      <c r="F85" s="227" t="str">
        <f>IF(入力!F35="","",入力!F35)</f>
        <v/>
      </c>
      <c r="G85" s="146" t="str">
        <f>IF(入力!G35="","",入力!G35)</f>
        <v/>
      </c>
      <c r="H85" s="146" t="str">
        <f>IF(入力!H35="","",入力!H35)</f>
        <v/>
      </c>
      <c r="I85" s="227" t="str">
        <f>IF(入力!I35="","",入力!I35)</f>
        <v/>
      </c>
      <c r="J85" s="121" t="str">
        <f>IF(入力!J35="","",入力!J35)</f>
        <v/>
      </c>
      <c r="K85" s="406" t="str">
        <f>IF(入力!K35="","",入力!K35)</f>
        <v/>
      </c>
      <c r="L85" s="342" t="str">
        <f>IF(入力!L35="","",入力!L35)</f>
        <v/>
      </c>
      <c r="M85" s="325" t="str">
        <f>IF(OR(入力!M35="",入力!N35=""),"",((4.57/(1.0868-0.00133*(入力!M35+入力!N35))-4.142)*100))</f>
        <v/>
      </c>
      <c r="N85" s="325" t="str">
        <f>IF(入力!O35="", IF(OR(入力!L35="",入力!M35="",入力!N35=""),"",(入力!L35-(入力!L35*(4.57/(1.0868-0.00133*(入力!M35+入力!N35))-4.142)*100)/100)),入力!O35)</f>
        <v/>
      </c>
      <c r="O85" s="325" t="str">
        <f>IF(入力!P35="", IF(入力!K35="","",IF(入力!L35="","",入力!L35/POWER(入力!K35/100,2))),入力!P35)</f>
        <v/>
      </c>
      <c r="P85" s="325" t="str">
        <f>IF(入力!Q35="","",入力!Q35)</f>
        <v/>
      </c>
      <c r="Q85" s="407" t="str">
        <f>IF(入力!R35="","",入力!R35)</f>
        <v/>
      </c>
      <c r="R85" s="468" t="str">
        <f xml:space="preserve"> IF(入力!S35="",IF(入力!T35="","",入力!T35),IF(入力!T35="",入力!S35,IF(入力!S35&gt;入力!T35,入力!T35,入力!S35)))</f>
        <v/>
      </c>
      <c r="S85" s="468" t="str">
        <f>IF(入力!U35="",IF(入力!V35="","",入力!V35),IF(入力!V35="",入力!U35,IF(入力!U35&gt;入力!V35,入力!V35,入力!U35)))</f>
        <v/>
      </c>
      <c r="T85" s="362" t="str">
        <f>IF(入力!W35="",IF(入力!X35="","",入力!X35),IF(入力!X35="",入力!W35,IF(入力!W35&gt;入力!X35,入力!W35,入力!X35)))</f>
        <v/>
      </c>
      <c r="U85" s="361" t="str">
        <f>IF(入力!Y35="", IF(入力!W35="",IF(入力!X35="","",入力!X35-入力!Q35),IF(入力!X35="",入力!W35-入力!Q35,IF(入力!W35&gt;入力!X35,入力!W35-入力!Q35,入力!X35-入力!Q35))),入力!Y35)</f>
        <v/>
      </c>
      <c r="V85" s="361" t="str">
        <f>IF(入力!Z35="",IF(入力!AA35="","",入力!AA35),IF(入力!AA35="",入力!Z35,IF(入力!Z35&gt;入力!AA35,入力!Z35,入力!AA35)))</f>
        <v/>
      </c>
      <c r="W8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X85" s="361" t="str">
        <f>IF(入力!AC35="",IF(入力!AD35="","",入力!AD35),IF(入力!AD35="",入力!AC35,IF(入力!AC35&gt;入力!AD35,入力!AC35,入力!AD35)))</f>
        <v/>
      </c>
      <c r="Y8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Z85" s="361" t="str">
        <f>IF(入力!AF35="",IF(入力!AG35="","",入力!AG35),IF(入力!AG35="",入力!AF35,IF(入力!AF35&gt;入力!AG35,入力!AF35,入力!AG35)))</f>
        <v/>
      </c>
      <c r="AA8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B85" s="354" t="str">
        <f>IF(入力!AI35="",IF(入力!AJ35="","",入力!AJ35),IF(入力!AJ35="",入力!AI35,IF(入力!AI35&gt;入力!AJ35,入力!AI35,入力!AJ35)))</f>
        <v/>
      </c>
      <c r="AC85" s="468" t="str">
        <f>IF(入力!AK35="",IF(入力!AL35="","",入力!AL35),IF(入力!AL35="",入力!AK35,IF(入力!AK35&gt;入力!AL35,入力!AK35,入力!AL35)))</f>
        <v/>
      </c>
      <c r="AD85" s="324" t="str">
        <f>IF(入力!AM35="","",入力!AM35)</f>
        <v/>
      </c>
      <c r="AE85" s="379" t="str">
        <f>IF(入力!AN35="","",入力!AN35)</f>
        <v/>
      </c>
      <c r="AF85" s="324" t="str">
        <f>IF(入力!AO35="","",入力!AO35)</f>
        <v/>
      </c>
      <c r="AG85" s="379" t="str">
        <f>IF(入力!AP35="","",入力!AP35)</f>
        <v/>
      </c>
      <c r="AH85" s="324" t="str">
        <f>IF(入力!AQ35="","",入力!AQ35)</f>
        <v/>
      </c>
      <c r="AI85" s="378" t="str">
        <f>IF(入力!AR35="","",入力!AR35)</f>
        <v/>
      </c>
      <c r="AJ85" s="389" t="str">
        <f>IF(入力!AS35="","",入力!AS35)</f>
        <v/>
      </c>
      <c r="AK85" s="472" t="str">
        <f>IF(入力!AT35="","",入力!AT35)</f>
        <v/>
      </c>
      <c r="AL85" s="474" t="str">
        <f>IF(入力!AU35="",IF(入力!AV35="","",入力!AV35),IF(入力!AV35="",入力!AU35,IF(入力!AU35&gt;入力!AV35,入力!AU35,入力!AV35)))</f>
        <v/>
      </c>
      <c r="AM85" s="382" t="str">
        <f>IF(入力!AW35="",IF(入力!AX35="","",入力!AX35),IF(入力!AX35="",入力!AW35,IF(入力!AW35&gt;入力!AX35,入力!AW35,入力!AX35)))</f>
        <v/>
      </c>
      <c r="AN85" s="160" t="str">
        <f>IF(入力!K35="","", IF(入力!AC35="","", IF(入力!Z35="","", K35/243*((MAX(入力!AC35,入力!AD35,入力!AF35,入力!AG35)-243)+(MAX(入力!Z35:'入力'!AA35)-243)))))</f>
        <v/>
      </c>
    </row>
    <row r="86" spans="1:40">
      <c r="A86" s="84">
        <f>IF(入力!A36="","",入力!A36)</f>
        <v>23</v>
      </c>
      <c r="B86" s="146" t="str">
        <f>IF(入力!B36="","",入力!B36)</f>
        <v/>
      </c>
      <c r="C86" s="146" t="str">
        <f>IF(入力!C36="","",入力!C36)</f>
        <v/>
      </c>
      <c r="D86" s="175" t="str">
        <f>IF(入力!D36="","",入力!D36)</f>
        <v/>
      </c>
      <c r="E86" s="255" t="str">
        <f>IF(入力!E36="", IF(D86="","",DATEDIF(D86,入力!$C$3,"Y")),入力!E36)</f>
        <v/>
      </c>
      <c r="F86" s="227" t="str">
        <f>IF(入力!F36="","",入力!F36)</f>
        <v/>
      </c>
      <c r="G86" s="146" t="str">
        <f>IF(入力!G36="","",入力!G36)</f>
        <v/>
      </c>
      <c r="H86" s="146" t="str">
        <f>IF(入力!H36="","",入力!H36)</f>
        <v/>
      </c>
      <c r="I86" s="227" t="str">
        <f>IF(入力!I36="","",入力!I36)</f>
        <v/>
      </c>
      <c r="J86" s="121" t="str">
        <f>IF(入力!J36="","",入力!J36)</f>
        <v/>
      </c>
      <c r="K86" s="406" t="str">
        <f>IF(入力!K36="","",入力!K36)</f>
        <v/>
      </c>
      <c r="L86" s="342" t="str">
        <f>IF(入力!L36="","",入力!L36)</f>
        <v/>
      </c>
      <c r="M86" s="325" t="str">
        <f>IF(OR(入力!M36="",入力!N36=""),"",((4.57/(1.0868-0.00133*(入力!M36+入力!N36))-4.142)*100))</f>
        <v/>
      </c>
      <c r="N86" s="325" t="str">
        <f>IF(入力!O36="", IF(OR(入力!L36="",入力!M36="",入力!N36=""),"",(入力!L36-(入力!L36*(4.57/(1.0868-0.00133*(入力!M36+入力!N36))-4.142)*100)/100)),入力!O36)</f>
        <v/>
      </c>
      <c r="O86" s="325" t="str">
        <f>IF(入力!P36="", IF(入力!K36="","",IF(入力!L36="","",入力!L36/POWER(入力!K36/100,2))),入力!P36)</f>
        <v/>
      </c>
      <c r="P86" s="325" t="str">
        <f>IF(入力!Q36="","",入力!Q36)</f>
        <v/>
      </c>
      <c r="Q86" s="407" t="str">
        <f>IF(入力!R36="","",入力!R36)</f>
        <v/>
      </c>
      <c r="R86" s="468" t="str">
        <f xml:space="preserve"> IF(入力!S36="",IF(入力!T36="","",入力!T36),IF(入力!T36="",入力!S36,IF(入力!S36&gt;入力!T36,入力!T36,入力!S36)))</f>
        <v/>
      </c>
      <c r="S86" s="468" t="str">
        <f>IF(入力!U36="",IF(入力!V36="","",入力!V36),IF(入力!V36="",入力!U36,IF(入力!U36&gt;入力!V36,入力!V36,入力!U36)))</f>
        <v/>
      </c>
      <c r="T86" s="362" t="str">
        <f>IF(入力!W36="",IF(入力!X36="","",入力!X36),IF(入力!X36="",入力!W36,IF(入力!W36&gt;入力!X36,入力!W36,入力!X36)))</f>
        <v/>
      </c>
      <c r="U86" s="361" t="str">
        <f>IF(入力!Y36="", IF(入力!W36="",IF(入力!X36="","",入力!X36-入力!Q36),IF(入力!X36="",入力!W36-入力!Q36,IF(入力!W36&gt;入力!X36,入力!W36-入力!Q36,入力!X36-入力!Q36))),入力!Y36)</f>
        <v/>
      </c>
      <c r="V86" s="361" t="str">
        <f>IF(入力!Z36="",IF(入力!AA36="","",入力!AA36),IF(入力!AA36="",入力!Z36,IF(入力!Z36&gt;入力!AA36,入力!Z36,入力!AA36)))</f>
        <v/>
      </c>
      <c r="W8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X86" s="361" t="str">
        <f>IF(入力!AC36="",IF(入力!AD36="","",入力!AD36),IF(入力!AD36="",入力!AC36,IF(入力!AC36&gt;入力!AD36,入力!AC36,入力!AD36)))</f>
        <v/>
      </c>
      <c r="Y8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Z86" s="361" t="str">
        <f>IF(入力!AF36="",IF(入力!AG36="","",入力!AG36),IF(入力!AG36="",入力!AF36,IF(入力!AF36&gt;入力!AG36,入力!AF36,入力!AG36)))</f>
        <v/>
      </c>
      <c r="AA8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B86" s="354" t="str">
        <f>IF(入力!AI36="",IF(入力!AJ36="","",入力!AJ36),IF(入力!AJ36="",入力!AI36,IF(入力!AI36&gt;入力!AJ36,入力!AI36,入力!AJ36)))</f>
        <v/>
      </c>
      <c r="AC86" s="468" t="str">
        <f>IF(入力!AK36="",IF(入力!AL36="","",入力!AL36),IF(入力!AL36="",入力!AK36,IF(入力!AK36&gt;入力!AL36,入力!AK36,入力!AL36)))</f>
        <v/>
      </c>
      <c r="AD86" s="324" t="str">
        <f>IF(入力!AM36="","",入力!AM36)</f>
        <v/>
      </c>
      <c r="AE86" s="379" t="str">
        <f>IF(入力!AN36="","",入力!AN36)</f>
        <v/>
      </c>
      <c r="AF86" s="324" t="str">
        <f>IF(入力!AO36="","",入力!AO36)</f>
        <v/>
      </c>
      <c r="AG86" s="379" t="str">
        <f>IF(入力!AP36="","",入力!AP36)</f>
        <v/>
      </c>
      <c r="AH86" s="324" t="str">
        <f>IF(入力!AQ36="","",入力!AQ36)</f>
        <v/>
      </c>
      <c r="AI86" s="378" t="str">
        <f>IF(入力!AR36="","",入力!AR36)</f>
        <v/>
      </c>
      <c r="AJ86" s="389" t="str">
        <f>IF(入力!AS36="","",入力!AS36)</f>
        <v/>
      </c>
      <c r="AK86" s="472" t="str">
        <f>IF(入力!AT36="","",入力!AT36)</f>
        <v/>
      </c>
      <c r="AL86" s="474" t="str">
        <f>IF(入力!AU36="",IF(入力!AV36="","",入力!AV36),IF(入力!AV36="",入力!AU36,IF(入力!AU36&gt;入力!AV36,入力!AU36,入力!AV36)))</f>
        <v/>
      </c>
      <c r="AM86" s="382" t="str">
        <f>IF(入力!AW36="",IF(入力!AX36="","",入力!AX36),IF(入力!AX36="",入力!AW36,IF(入力!AW36&gt;入力!AX36,入力!AW36,入力!AX36)))</f>
        <v/>
      </c>
      <c r="AN86" s="160" t="str">
        <f>IF(入力!K36="","", IF(入力!AC36="","", IF(入力!Z36="","", K36/243*((MAX(入力!AC36,入力!AD36,入力!AF36,入力!AG36)-243)+(MAX(入力!Z36:'入力'!AA36)-243)))))</f>
        <v/>
      </c>
    </row>
    <row r="87" spans="1:40">
      <c r="A87" s="84">
        <f>IF(入力!A37="","",入力!A37)</f>
        <v>24</v>
      </c>
      <c r="B87" s="146" t="str">
        <f>IF(入力!B37="","",入力!B37)</f>
        <v/>
      </c>
      <c r="C87" s="146" t="str">
        <f>IF(入力!C37="","",入力!C37)</f>
        <v/>
      </c>
      <c r="D87" s="175" t="str">
        <f>IF(入力!D37="","",入力!D37)</f>
        <v/>
      </c>
      <c r="E87" s="255" t="str">
        <f>IF(入力!E37="", IF(D87="","",DATEDIF(D87,入力!$C$3,"Y")),入力!E37)</f>
        <v/>
      </c>
      <c r="F87" s="227" t="str">
        <f>IF(入力!F37="","",入力!F37)</f>
        <v/>
      </c>
      <c r="G87" s="146" t="str">
        <f>IF(入力!G37="","",入力!G37)</f>
        <v/>
      </c>
      <c r="H87" s="146" t="str">
        <f>IF(入力!H37="","",入力!H37)</f>
        <v/>
      </c>
      <c r="I87" s="227" t="str">
        <f>IF(入力!I37="","",入力!I37)</f>
        <v/>
      </c>
      <c r="J87" s="121" t="str">
        <f>IF(入力!J37="","",入力!J37)</f>
        <v/>
      </c>
      <c r="K87" s="406" t="str">
        <f>IF(入力!K37="","",入力!K37)</f>
        <v/>
      </c>
      <c r="L87" s="342" t="str">
        <f>IF(入力!L37="","",入力!L37)</f>
        <v/>
      </c>
      <c r="M87" s="325" t="str">
        <f>IF(OR(入力!M37="",入力!N37=""),"",((4.57/(1.0868-0.00133*(入力!M37+入力!N37))-4.142)*100))</f>
        <v/>
      </c>
      <c r="N87" s="325" t="str">
        <f>IF(入力!O37="", IF(OR(入力!L37="",入力!M37="",入力!N37=""),"",(入力!L37-(入力!L37*(4.57/(1.0868-0.00133*(入力!M37+入力!N37))-4.142)*100)/100)),入力!O37)</f>
        <v/>
      </c>
      <c r="O87" s="325" t="str">
        <f>IF(入力!P37="", IF(入力!K37="","",IF(入力!L37="","",入力!L37/POWER(入力!K37/100,2))),入力!P37)</f>
        <v/>
      </c>
      <c r="P87" s="325" t="str">
        <f>IF(入力!Q37="","",入力!Q37)</f>
        <v/>
      </c>
      <c r="Q87" s="407" t="str">
        <f>IF(入力!R37="","",入力!R37)</f>
        <v/>
      </c>
      <c r="R87" s="468" t="str">
        <f xml:space="preserve"> IF(入力!S37="",IF(入力!T37="","",入力!T37),IF(入力!T37="",入力!S37,IF(入力!S37&gt;入力!T37,入力!T37,入力!S37)))</f>
        <v/>
      </c>
      <c r="S87" s="468" t="str">
        <f>IF(入力!U37="",IF(入力!V37="","",入力!V37),IF(入力!V37="",入力!U37,IF(入力!U37&gt;入力!V37,入力!V37,入力!U37)))</f>
        <v/>
      </c>
      <c r="T87" s="362" t="str">
        <f>IF(入力!W37="",IF(入力!X37="","",入力!X37),IF(入力!X37="",入力!W37,IF(入力!W37&gt;入力!X37,入力!W37,入力!X37)))</f>
        <v/>
      </c>
      <c r="U87" s="361" t="str">
        <f>IF(入力!Y37="", IF(入力!W37="",IF(入力!X37="","",入力!X37-入力!Q37),IF(入力!X37="",入力!W37-入力!Q37,IF(入力!W37&gt;入力!X37,入力!W37-入力!Q37,入力!X37-入力!Q37))),入力!Y37)</f>
        <v/>
      </c>
      <c r="V87" s="361" t="str">
        <f>IF(入力!Z37="",IF(入力!AA37="","",入力!AA37),IF(入力!AA37="",入力!Z37,IF(入力!Z37&gt;入力!AA37,入力!Z37,入力!AA37)))</f>
        <v/>
      </c>
      <c r="W8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X87" s="361" t="str">
        <f>IF(入力!AC37="",IF(入力!AD37="","",入力!AD37),IF(入力!AD37="",入力!AC37,IF(入力!AC37&gt;入力!AD37,入力!AC37,入力!AD37)))</f>
        <v/>
      </c>
      <c r="Y8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Z87" s="361" t="str">
        <f>IF(入力!AF37="",IF(入力!AG37="","",入力!AG37),IF(入力!AG37="",入力!AF37,IF(入力!AF37&gt;入力!AG37,入力!AF37,入力!AG37)))</f>
        <v/>
      </c>
      <c r="AA8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B87" s="354" t="str">
        <f>IF(入力!AI37="",IF(入力!AJ37="","",入力!AJ37),IF(入力!AJ37="",入力!AI37,IF(入力!AI37&gt;入力!AJ37,入力!AI37,入力!AJ37)))</f>
        <v/>
      </c>
      <c r="AC87" s="468" t="str">
        <f>IF(入力!AK37="",IF(入力!AL37="","",入力!AL37),IF(入力!AL37="",入力!AK37,IF(入力!AK37&gt;入力!AL37,入力!AK37,入力!AL37)))</f>
        <v/>
      </c>
      <c r="AD87" s="324" t="str">
        <f>IF(入力!AM37="","",入力!AM37)</f>
        <v/>
      </c>
      <c r="AE87" s="379" t="str">
        <f>IF(入力!AN37="","",入力!AN37)</f>
        <v/>
      </c>
      <c r="AF87" s="324" t="str">
        <f>IF(入力!AO37="","",入力!AO37)</f>
        <v/>
      </c>
      <c r="AG87" s="379" t="str">
        <f>IF(入力!AP37="","",入力!AP37)</f>
        <v/>
      </c>
      <c r="AH87" s="324" t="str">
        <f>IF(入力!AQ37="","",入力!AQ37)</f>
        <v/>
      </c>
      <c r="AI87" s="378" t="str">
        <f>IF(入力!AR37="","",入力!AR37)</f>
        <v/>
      </c>
      <c r="AJ87" s="389" t="str">
        <f>IF(入力!AS37="","",入力!AS37)</f>
        <v/>
      </c>
      <c r="AK87" s="472" t="str">
        <f>IF(入力!AT37="","",入力!AT37)</f>
        <v/>
      </c>
      <c r="AL87" s="474" t="str">
        <f>IF(入力!AU37="",IF(入力!AV37="","",入力!AV37),IF(入力!AV37="",入力!AU37,IF(入力!AU37&gt;入力!AV37,入力!AU37,入力!AV37)))</f>
        <v/>
      </c>
      <c r="AM87" s="382" t="str">
        <f>IF(入力!AW37="",IF(入力!AX37="","",入力!AX37),IF(入力!AX37="",入力!AW37,IF(入力!AW37&gt;入力!AX37,入力!AW37,入力!AX37)))</f>
        <v/>
      </c>
      <c r="AN87" s="160" t="str">
        <f>IF(入力!K37="","", IF(入力!AC37="","", IF(入力!Z37="","", K37/243*((MAX(入力!AC37,入力!AD37,入力!AF37,入力!AG37)-243)+(MAX(入力!Z37:'入力'!AA37)-243)))))</f>
        <v/>
      </c>
    </row>
    <row r="88" spans="1:40">
      <c r="A88" s="84">
        <f>IF(入力!A38="","",入力!A38)</f>
        <v>25</v>
      </c>
      <c r="B88" s="146" t="str">
        <f>IF(入力!B38="","",入力!B38)</f>
        <v/>
      </c>
      <c r="C88" s="146" t="str">
        <f>IF(入力!C38="","",入力!C38)</f>
        <v/>
      </c>
      <c r="D88" s="175" t="str">
        <f>IF(入力!D38="","",入力!D38)</f>
        <v/>
      </c>
      <c r="E88" s="255" t="str">
        <f>IF(入力!E38="", IF(D88="","",DATEDIF(D88,入力!$C$3,"Y")),入力!E38)</f>
        <v/>
      </c>
      <c r="F88" s="227" t="str">
        <f>IF(入力!F38="","",入力!F38)</f>
        <v/>
      </c>
      <c r="G88" s="146" t="str">
        <f>IF(入力!G38="","",入力!G38)</f>
        <v/>
      </c>
      <c r="H88" s="146" t="str">
        <f>IF(入力!H38="","",入力!H38)</f>
        <v/>
      </c>
      <c r="I88" s="227" t="str">
        <f>IF(入力!I38="","",入力!I38)</f>
        <v/>
      </c>
      <c r="J88" s="121" t="str">
        <f>IF(入力!J38="","",入力!J38)</f>
        <v/>
      </c>
      <c r="K88" s="406" t="str">
        <f>IF(入力!K38="","",入力!K38)</f>
        <v/>
      </c>
      <c r="L88" s="342" t="str">
        <f>IF(入力!L38="","",入力!L38)</f>
        <v/>
      </c>
      <c r="M88" s="325" t="str">
        <f>IF(OR(入力!M38="",入力!N38=""),"",((4.57/(1.0868-0.00133*(入力!M38+入力!N38))-4.142)*100))</f>
        <v/>
      </c>
      <c r="N88" s="325" t="str">
        <f>IF(入力!O38="", IF(OR(入力!L38="",入力!M38="",入力!N38=""),"",(入力!L38-(入力!L38*(4.57/(1.0868-0.00133*(入力!M38+入力!N38))-4.142)*100)/100)),入力!O38)</f>
        <v/>
      </c>
      <c r="O88" s="325" t="str">
        <f>IF(入力!P38="", IF(入力!K38="","",IF(入力!L38="","",入力!L38/POWER(入力!K38/100,2))),入力!P38)</f>
        <v/>
      </c>
      <c r="P88" s="325" t="str">
        <f>IF(入力!Q38="","",入力!Q38)</f>
        <v/>
      </c>
      <c r="Q88" s="407" t="str">
        <f>IF(入力!R38="","",入力!R38)</f>
        <v/>
      </c>
      <c r="R88" s="468" t="str">
        <f xml:space="preserve"> IF(入力!S38="",IF(入力!T38="","",入力!T38),IF(入力!T38="",入力!S38,IF(入力!S38&gt;入力!T38,入力!T38,入力!S38)))</f>
        <v/>
      </c>
      <c r="S88" s="468" t="str">
        <f>IF(入力!U38="",IF(入力!V38="","",入力!V38),IF(入力!V38="",入力!U38,IF(入力!U38&gt;入力!V38,入力!V38,入力!U38)))</f>
        <v/>
      </c>
      <c r="T88" s="362" t="str">
        <f>IF(入力!W38="",IF(入力!X38="","",入力!X38),IF(入力!X38="",入力!W38,IF(入力!W38&gt;入力!X38,入力!W38,入力!X38)))</f>
        <v/>
      </c>
      <c r="U88" s="361" t="str">
        <f>IF(入力!Y38="", IF(入力!W38="",IF(入力!X38="","",入力!X38-入力!Q38),IF(入力!X38="",入力!W38-入力!Q38,IF(入力!W38&gt;入力!X38,入力!W38-入力!Q38,入力!X38-入力!Q38))),入力!Y38)</f>
        <v/>
      </c>
      <c r="V88" s="361" t="str">
        <f>IF(入力!Z38="",IF(入力!AA38="","",入力!AA38),IF(入力!AA38="",入力!Z38,IF(入力!Z38&gt;入力!AA38,入力!Z38,入力!AA38)))</f>
        <v/>
      </c>
      <c r="W8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X88" s="361" t="str">
        <f>IF(入力!AC38="",IF(入力!AD38="","",入力!AD38),IF(入力!AD38="",入力!AC38,IF(入力!AC38&gt;入力!AD38,入力!AC38,入力!AD38)))</f>
        <v/>
      </c>
      <c r="Y8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Z88" s="361" t="str">
        <f>IF(入力!AF38="",IF(入力!AG38="","",入力!AG38),IF(入力!AG38="",入力!AF38,IF(入力!AF38&gt;入力!AG38,入力!AF38,入力!AG38)))</f>
        <v/>
      </c>
      <c r="AA8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B88" s="354" t="str">
        <f>IF(入力!AI38="",IF(入力!AJ38="","",入力!AJ38),IF(入力!AJ38="",入力!AI38,IF(入力!AI38&gt;入力!AJ38,入力!AI38,入力!AJ38)))</f>
        <v/>
      </c>
      <c r="AC88" s="468" t="str">
        <f>IF(入力!AK38="",IF(入力!AL38="","",入力!AL38),IF(入力!AL38="",入力!AK38,IF(入力!AK38&gt;入力!AL38,入力!AK38,入力!AL38)))</f>
        <v/>
      </c>
      <c r="AD88" s="324" t="str">
        <f>IF(入力!AM38="","",入力!AM38)</f>
        <v/>
      </c>
      <c r="AE88" s="379" t="str">
        <f>IF(入力!AN38="","",入力!AN38)</f>
        <v/>
      </c>
      <c r="AF88" s="324" t="str">
        <f>IF(入力!AO38="","",入力!AO38)</f>
        <v/>
      </c>
      <c r="AG88" s="379" t="str">
        <f>IF(入力!AP38="","",入力!AP38)</f>
        <v/>
      </c>
      <c r="AH88" s="324" t="str">
        <f>IF(入力!AQ38="","",入力!AQ38)</f>
        <v/>
      </c>
      <c r="AI88" s="378" t="str">
        <f>IF(入力!AR38="","",入力!AR38)</f>
        <v/>
      </c>
      <c r="AJ88" s="389" t="str">
        <f>IF(入力!AS38="","",入力!AS38)</f>
        <v/>
      </c>
      <c r="AK88" s="472" t="str">
        <f>IF(入力!AT38="","",入力!AT38)</f>
        <v/>
      </c>
      <c r="AL88" s="474" t="str">
        <f>IF(入力!AU38="",IF(入力!AV38="","",入力!AV38),IF(入力!AV38="",入力!AU38,IF(入力!AU38&gt;入力!AV38,入力!AU38,入力!AV38)))</f>
        <v/>
      </c>
      <c r="AM88" s="382" t="str">
        <f>IF(入力!AW38="",IF(入力!AX38="","",入力!AX38),IF(入力!AX38="",入力!AW38,IF(入力!AW38&gt;入力!AX38,入力!AW38,入力!AX38)))</f>
        <v/>
      </c>
      <c r="AN88" s="160" t="str">
        <f>IF(入力!K38="","", IF(入力!AC38="","", IF(入力!Z38="","", K38/243*((MAX(入力!AC38,入力!AD38,入力!AF38,入力!AG38)-243)+(MAX(入力!Z38:'入力'!AA38)-243)))))</f>
        <v/>
      </c>
    </row>
    <row r="89" spans="1:40">
      <c r="A89" s="84">
        <f>IF(入力!A39="","",入力!A39)</f>
        <v>26</v>
      </c>
      <c r="B89" s="146" t="str">
        <f>IF(入力!B39="","",入力!B39)</f>
        <v/>
      </c>
      <c r="C89" s="146" t="str">
        <f>IF(入力!C39="","",入力!C39)</f>
        <v/>
      </c>
      <c r="D89" s="175" t="str">
        <f>IF(入力!D39="","",入力!D39)</f>
        <v/>
      </c>
      <c r="E89" s="255" t="str">
        <f>IF(入力!E39="", IF(D89="","",DATEDIF(D89,入力!$C$3,"Y")),入力!E39)</f>
        <v/>
      </c>
      <c r="F89" s="227" t="str">
        <f>IF(入力!F39="","",入力!F39)</f>
        <v/>
      </c>
      <c r="G89" s="146" t="str">
        <f>IF(入力!G39="","",入力!G39)</f>
        <v/>
      </c>
      <c r="H89" s="146" t="str">
        <f>IF(入力!H39="","",入力!H39)</f>
        <v/>
      </c>
      <c r="I89" s="227" t="str">
        <f>IF(入力!I39="","",入力!I39)</f>
        <v/>
      </c>
      <c r="J89" s="121" t="str">
        <f>IF(入力!J39="","",入力!J39)</f>
        <v/>
      </c>
      <c r="K89" s="406" t="str">
        <f>IF(入力!K39="","",入力!K39)</f>
        <v/>
      </c>
      <c r="L89" s="342" t="str">
        <f>IF(入力!L39="","",入力!L39)</f>
        <v/>
      </c>
      <c r="M89" s="325" t="str">
        <f>IF(OR(入力!M39="",入力!N39=""),"",((4.57/(1.0868-0.00133*(入力!M39+入力!N39))-4.142)*100))</f>
        <v/>
      </c>
      <c r="N89" s="325" t="str">
        <f>IF(入力!O39="", IF(OR(入力!L39="",入力!M39="",入力!N39=""),"",(入力!L39-(入力!L39*(4.57/(1.0868-0.00133*(入力!M39+入力!N39))-4.142)*100)/100)),入力!O39)</f>
        <v/>
      </c>
      <c r="O89" s="325" t="str">
        <f>IF(入力!P39="", IF(入力!K39="","",IF(入力!L39="","",入力!L39/POWER(入力!K39/100,2))),入力!P39)</f>
        <v/>
      </c>
      <c r="P89" s="325" t="str">
        <f>IF(入力!Q39="","",入力!Q39)</f>
        <v/>
      </c>
      <c r="Q89" s="407" t="str">
        <f>IF(入力!R39="","",入力!R39)</f>
        <v/>
      </c>
      <c r="R89" s="468" t="str">
        <f xml:space="preserve"> IF(入力!S39="",IF(入力!T39="","",入力!T39),IF(入力!T39="",入力!S39,IF(入力!S39&gt;入力!T39,入力!T39,入力!S39)))</f>
        <v/>
      </c>
      <c r="S89" s="468" t="str">
        <f>IF(入力!U39="",IF(入力!V39="","",入力!V39),IF(入力!V39="",入力!U39,IF(入力!U39&gt;入力!V39,入力!V39,入力!U39)))</f>
        <v/>
      </c>
      <c r="T89" s="362" t="str">
        <f>IF(入力!W39="",IF(入力!X39="","",入力!X39),IF(入力!X39="",入力!W39,IF(入力!W39&gt;入力!X39,入力!W39,入力!X39)))</f>
        <v/>
      </c>
      <c r="U89" s="361" t="str">
        <f>IF(入力!Y39="", IF(入力!W39="",IF(入力!X39="","",入力!X39-入力!Q39),IF(入力!X39="",入力!W39-入力!Q39,IF(入力!W39&gt;入力!X39,入力!W39-入力!Q39,入力!X39-入力!Q39))),入力!Y39)</f>
        <v/>
      </c>
      <c r="V89" s="361" t="str">
        <f>IF(入力!Z39="",IF(入力!AA39="","",入力!AA39),IF(入力!AA39="",入力!Z39,IF(入力!Z39&gt;入力!AA39,入力!Z39,入力!AA39)))</f>
        <v/>
      </c>
      <c r="W8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X89" s="361" t="str">
        <f>IF(入力!AC39="",IF(入力!AD39="","",入力!AD39),IF(入力!AD39="",入力!AC39,IF(入力!AC39&gt;入力!AD39,入力!AC39,入力!AD39)))</f>
        <v/>
      </c>
      <c r="Y8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Z89" s="361" t="str">
        <f>IF(入力!AF39="",IF(入力!AG39="","",入力!AG39),IF(入力!AG39="",入力!AF39,IF(入力!AF39&gt;入力!AG39,入力!AF39,入力!AG39)))</f>
        <v/>
      </c>
      <c r="AA8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B89" s="354" t="str">
        <f>IF(入力!AI39="",IF(入力!AJ39="","",入力!AJ39),IF(入力!AJ39="",入力!AI39,IF(入力!AI39&gt;入力!AJ39,入力!AI39,入力!AJ39)))</f>
        <v/>
      </c>
      <c r="AC89" s="468" t="str">
        <f>IF(入力!AK39="",IF(入力!AL39="","",入力!AL39),IF(入力!AL39="",入力!AK39,IF(入力!AK39&gt;入力!AL39,入力!AK39,入力!AL39)))</f>
        <v/>
      </c>
      <c r="AD89" s="324" t="str">
        <f>IF(入力!AM39="","",入力!AM39)</f>
        <v/>
      </c>
      <c r="AE89" s="379" t="str">
        <f>IF(入力!AN39="","",入力!AN39)</f>
        <v/>
      </c>
      <c r="AF89" s="324" t="str">
        <f>IF(入力!AO39="","",入力!AO39)</f>
        <v/>
      </c>
      <c r="AG89" s="379" t="str">
        <f>IF(入力!AP39="","",入力!AP39)</f>
        <v/>
      </c>
      <c r="AH89" s="324" t="str">
        <f>IF(入力!AQ39="","",入力!AQ39)</f>
        <v/>
      </c>
      <c r="AI89" s="378" t="str">
        <f>IF(入力!AR39="","",入力!AR39)</f>
        <v/>
      </c>
      <c r="AJ89" s="389" t="str">
        <f>IF(入力!AS39="","",入力!AS39)</f>
        <v/>
      </c>
      <c r="AK89" s="472" t="str">
        <f>IF(入力!AT39="","",入力!AT39)</f>
        <v/>
      </c>
      <c r="AL89" s="474" t="str">
        <f>IF(入力!AU39="",IF(入力!AV39="","",入力!AV39),IF(入力!AV39="",入力!AU39,IF(入力!AU39&gt;入力!AV39,入力!AU39,入力!AV39)))</f>
        <v/>
      </c>
      <c r="AM89" s="382" t="str">
        <f>IF(入力!AW39="",IF(入力!AX39="","",入力!AX39),IF(入力!AX39="",入力!AW39,IF(入力!AW39&gt;入力!AX39,入力!AW39,入力!AX39)))</f>
        <v/>
      </c>
      <c r="AN89" s="160" t="str">
        <f>IF(入力!K39="","", IF(入力!AC39="","", IF(入力!Z39="","", K39/243*((MAX(入力!AC39,入力!AD39,入力!AF39,入力!AG39)-243)+(MAX(入力!Z39:'入力'!AA39)-243)))))</f>
        <v/>
      </c>
    </row>
    <row r="90" spans="1:40">
      <c r="A90" s="84">
        <f>IF(入力!A40="","",入力!A40)</f>
        <v>27</v>
      </c>
      <c r="B90" s="146" t="str">
        <f>IF(入力!B40="","",入力!B40)</f>
        <v/>
      </c>
      <c r="C90" s="146" t="str">
        <f>IF(入力!C40="","",入力!C40)</f>
        <v/>
      </c>
      <c r="D90" s="175" t="str">
        <f>IF(入力!D40="","",入力!D40)</f>
        <v/>
      </c>
      <c r="E90" s="255" t="str">
        <f>IF(入力!E40="", IF(D90="","",DATEDIF(D90,入力!$C$3,"Y")),入力!E40)</f>
        <v/>
      </c>
      <c r="F90" s="227" t="str">
        <f>IF(入力!F40="","",入力!F40)</f>
        <v/>
      </c>
      <c r="G90" s="146" t="str">
        <f>IF(入力!G40="","",入力!G40)</f>
        <v/>
      </c>
      <c r="H90" s="146" t="str">
        <f>IF(入力!H40="","",入力!H40)</f>
        <v/>
      </c>
      <c r="I90" s="227" t="str">
        <f>IF(入力!I40="","",入力!I40)</f>
        <v/>
      </c>
      <c r="J90" s="121" t="str">
        <f>IF(入力!J40="","",入力!J40)</f>
        <v/>
      </c>
      <c r="K90" s="406" t="str">
        <f>IF(入力!K40="","",入力!K40)</f>
        <v/>
      </c>
      <c r="L90" s="342" t="str">
        <f>IF(入力!L40="","",入力!L40)</f>
        <v/>
      </c>
      <c r="M90" s="325" t="str">
        <f>IF(OR(入力!M40="",入力!N40=""),"",((4.57/(1.0868-0.00133*(入力!M40+入力!N40))-4.142)*100))</f>
        <v/>
      </c>
      <c r="N90" s="325" t="str">
        <f>IF(入力!O40="", IF(OR(入力!L40="",入力!M40="",入力!N40=""),"",(入力!L40-(入力!L40*(4.57/(1.0868-0.00133*(入力!M40+入力!N40))-4.142)*100)/100)),入力!O40)</f>
        <v/>
      </c>
      <c r="O90" s="325" t="str">
        <f>IF(入力!P40="", IF(入力!K40="","",IF(入力!L40="","",入力!L40/POWER(入力!K40/100,2))),入力!P40)</f>
        <v/>
      </c>
      <c r="P90" s="325" t="str">
        <f>IF(入力!Q40="","",入力!Q40)</f>
        <v/>
      </c>
      <c r="Q90" s="407" t="str">
        <f>IF(入力!R40="","",入力!R40)</f>
        <v/>
      </c>
      <c r="R90" s="468" t="str">
        <f xml:space="preserve"> IF(入力!S40="",IF(入力!T40="","",入力!T40),IF(入力!T40="",入力!S40,IF(入力!S40&gt;入力!T40,入力!T40,入力!S40)))</f>
        <v/>
      </c>
      <c r="S90" s="468" t="str">
        <f>IF(入力!U40="",IF(入力!V40="","",入力!V40),IF(入力!V40="",入力!U40,IF(入力!U40&gt;入力!V40,入力!V40,入力!U40)))</f>
        <v/>
      </c>
      <c r="T90" s="362" t="str">
        <f>IF(入力!W40="",IF(入力!X40="","",入力!X40),IF(入力!X40="",入力!W40,IF(入力!W40&gt;入力!X40,入力!W40,入力!X40)))</f>
        <v/>
      </c>
      <c r="U90" s="361" t="str">
        <f>IF(入力!Y40="", IF(入力!W40="",IF(入力!X40="","",入力!X40-入力!Q40),IF(入力!X40="",入力!W40-入力!Q40,IF(入力!W40&gt;入力!X40,入力!W40-入力!Q40,入力!X40-入力!Q40))),入力!Y40)</f>
        <v/>
      </c>
      <c r="V90" s="361" t="str">
        <f>IF(入力!Z40="",IF(入力!AA40="","",入力!AA40),IF(入力!AA40="",入力!Z40,IF(入力!Z40&gt;入力!AA40,入力!Z40,入力!AA40)))</f>
        <v/>
      </c>
      <c r="W9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X90" s="361" t="str">
        <f>IF(入力!AC40="",IF(入力!AD40="","",入力!AD40),IF(入力!AD40="",入力!AC40,IF(入力!AC40&gt;入力!AD40,入力!AC40,入力!AD40)))</f>
        <v/>
      </c>
      <c r="Y9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Z90" s="361" t="str">
        <f>IF(入力!AF40="",IF(入力!AG40="","",入力!AG40),IF(入力!AG40="",入力!AF40,IF(入力!AF40&gt;入力!AG40,入力!AF40,入力!AG40)))</f>
        <v/>
      </c>
      <c r="AA9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B90" s="354" t="str">
        <f>IF(入力!AI40="",IF(入力!AJ40="","",入力!AJ40),IF(入力!AJ40="",入力!AI40,IF(入力!AI40&gt;入力!AJ40,入力!AI40,入力!AJ40)))</f>
        <v/>
      </c>
      <c r="AC90" s="468" t="str">
        <f>IF(入力!AK40="",IF(入力!AL40="","",入力!AL40),IF(入力!AL40="",入力!AK40,IF(入力!AK40&gt;入力!AL40,入力!AK40,入力!AL40)))</f>
        <v/>
      </c>
      <c r="AD90" s="324" t="str">
        <f>IF(入力!AM40="","",入力!AM40)</f>
        <v/>
      </c>
      <c r="AE90" s="379" t="str">
        <f>IF(入力!AN40="","",入力!AN40)</f>
        <v/>
      </c>
      <c r="AF90" s="324" t="str">
        <f>IF(入力!AO40="","",入力!AO40)</f>
        <v/>
      </c>
      <c r="AG90" s="379" t="str">
        <f>IF(入力!AP40="","",入力!AP40)</f>
        <v/>
      </c>
      <c r="AH90" s="324" t="str">
        <f>IF(入力!AQ40="","",入力!AQ40)</f>
        <v/>
      </c>
      <c r="AI90" s="378" t="str">
        <f>IF(入力!AR40="","",入力!AR40)</f>
        <v/>
      </c>
      <c r="AJ90" s="389" t="str">
        <f>IF(入力!AS40="","",入力!AS40)</f>
        <v/>
      </c>
      <c r="AK90" s="472" t="str">
        <f>IF(入力!AT40="","",入力!AT40)</f>
        <v/>
      </c>
      <c r="AL90" s="474" t="str">
        <f>IF(入力!AU40="",IF(入力!AV40="","",入力!AV40),IF(入力!AV40="",入力!AU40,IF(入力!AU40&gt;入力!AV40,入力!AU40,入力!AV40)))</f>
        <v/>
      </c>
      <c r="AM90" s="382" t="str">
        <f>IF(入力!AW40="",IF(入力!AX40="","",入力!AX40),IF(入力!AX40="",入力!AW40,IF(入力!AW40&gt;入力!AX40,入力!AW40,入力!AX40)))</f>
        <v/>
      </c>
      <c r="AN90" s="160" t="str">
        <f>IF(入力!K40="","", IF(入力!AC40="","", IF(入力!Z40="","", K40/243*((MAX(入力!AC40,入力!AD40,入力!AF40,入力!AG40)-243)+(MAX(入力!Z40:'入力'!AA40)-243)))))</f>
        <v/>
      </c>
    </row>
    <row r="91" spans="1:40">
      <c r="A91" s="84">
        <f>IF(入力!A41="","",入力!A41)</f>
        <v>28</v>
      </c>
      <c r="B91" s="146" t="str">
        <f>IF(入力!B41="","",入力!B41)</f>
        <v/>
      </c>
      <c r="C91" s="146" t="str">
        <f>IF(入力!C41="","",入力!C41)</f>
        <v/>
      </c>
      <c r="D91" s="175" t="str">
        <f>IF(入力!D41="","",入力!D41)</f>
        <v/>
      </c>
      <c r="E91" s="255" t="str">
        <f>IF(入力!E41="", IF(D91="","",DATEDIF(D91,入力!$C$3,"Y")),入力!E41)</f>
        <v/>
      </c>
      <c r="F91" s="227" t="str">
        <f>IF(入力!F41="","",入力!F41)</f>
        <v/>
      </c>
      <c r="G91" s="146" t="str">
        <f>IF(入力!G41="","",入力!G41)</f>
        <v/>
      </c>
      <c r="H91" s="146" t="str">
        <f>IF(入力!H41="","",入力!H41)</f>
        <v/>
      </c>
      <c r="I91" s="227" t="str">
        <f>IF(入力!I41="","",入力!I41)</f>
        <v/>
      </c>
      <c r="J91" s="121" t="str">
        <f>IF(入力!J41="","",入力!J41)</f>
        <v/>
      </c>
      <c r="K91" s="406" t="str">
        <f>IF(入力!K41="","",入力!K41)</f>
        <v/>
      </c>
      <c r="L91" s="342" t="str">
        <f>IF(入力!L41="","",入力!L41)</f>
        <v/>
      </c>
      <c r="M91" s="325" t="str">
        <f>IF(OR(入力!M41="",入力!N41=""),"",((4.57/(1.0868-0.00133*(入力!M41+入力!N41))-4.142)*100))</f>
        <v/>
      </c>
      <c r="N91" s="325" t="str">
        <f>IF(入力!O41="", IF(OR(入力!L41="",入力!M41="",入力!N41=""),"",(入力!L41-(入力!L41*(4.57/(1.0868-0.00133*(入力!M41+入力!N41))-4.142)*100)/100)),入力!O41)</f>
        <v/>
      </c>
      <c r="O91" s="325" t="str">
        <f>IF(入力!P41="", IF(入力!K41="","",IF(入力!L41="","",入力!L41/POWER(入力!K41/100,2))),入力!P41)</f>
        <v/>
      </c>
      <c r="P91" s="325" t="str">
        <f>IF(入力!Q41="","",入力!Q41)</f>
        <v/>
      </c>
      <c r="Q91" s="407" t="str">
        <f>IF(入力!R41="","",入力!R41)</f>
        <v/>
      </c>
      <c r="R91" s="468" t="str">
        <f xml:space="preserve"> IF(入力!S41="",IF(入力!T41="","",入力!T41),IF(入力!T41="",入力!S41,IF(入力!S41&gt;入力!T41,入力!T41,入力!S41)))</f>
        <v/>
      </c>
      <c r="S91" s="468" t="str">
        <f>IF(入力!U41="",IF(入力!V41="","",入力!V41),IF(入力!V41="",入力!U41,IF(入力!U41&gt;入力!V41,入力!V41,入力!U41)))</f>
        <v/>
      </c>
      <c r="T91" s="362" t="str">
        <f>IF(入力!W41="",IF(入力!X41="","",入力!X41),IF(入力!X41="",入力!W41,IF(入力!W41&gt;入力!X41,入力!W41,入力!X41)))</f>
        <v/>
      </c>
      <c r="U91" s="361" t="str">
        <f>IF(入力!Y41="", IF(入力!W41="",IF(入力!X41="","",入力!X41-入力!Q41),IF(入力!X41="",入力!W41-入力!Q41,IF(入力!W41&gt;入力!X41,入力!W41-入力!Q41,入力!X41-入力!Q41))),入力!Y41)</f>
        <v/>
      </c>
      <c r="V91" s="361" t="str">
        <f>IF(入力!Z41="",IF(入力!AA41="","",入力!AA41),IF(入力!AA41="",入力!Z41,IF(入力!Z41&gt;入力!AA41,入力!Z41,入力!AA41)))</f>
        <v/>
      </c>
      <c r="W9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X91" s="361" t="str">
        <f>IF(入力!AC41="",IF(入力!AD41="","",入力!AD41),IF(入力!AD41="",入力!AC41,IF(入力!AC41&gt;入力!AD41,入力!AC41,入力!AD41)))</f>
        <v/>
      </c>
      <c r="Y9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Z91" s="361" t="str">
        <f>IF(入力!AF41="",IF(入力!AG41="","",入力!AG41),IF(入力!AG41="",入力!AF41,IF(入力!AF41&gt;入力!AG41,入力!AF41,入力!AG41)))</f>
        <v/>
      </c>
      <c r="AA9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B91" s="354" t="str">
        <f>IF(入力!AI41="",IF(入力!AJ41="","",入力!AJ41),IF(入力!AJ41="",入力!AI41,IF(入力!AI41&gt;入力!AJ41,入力!AI41,入力!AJ41)))</f>
        <v/>
      </c>
      <c r="AC91" s="468" t="str">
        <f>IF(入力!AK41="",IF(入力!AL41="","",入力!AL41),IF(入力!AL41="",入力!AK41,IF(入力!AK41&gt;入力!AL41,入力!AK41,入力!AL41)))</f>
        <v/>
      </c>
      <c r="AD91" s="324" t="str">
        <f>IF(入力!AM41="","",入力!AM41)</f>
        <v/>
      </c>
      <c r="AE91" s="379" t="str">
        <f>IF(入力!AN41="","",入力!AN41)</f>
        <v/>
      </c>
      <c r="AF91" s="324" t="str">
        <f>IF(入力!AO41="","",入力!AO41)</f>
        <v/>
      </c>
      <c r="AG91" s="379" t="str">
        <f>IF(入力!AP41="","",入力!AP41)</f>
        <v/>
      </c>
      <c r="AH91" s="324" t="str">
        <f>IF(入力!AQ41="","",入力!AQ41)</f>
        <v/>
      </c>
      <c r="AI91" s="378" t="str">
        <f>IF(入力!AR41="","",入力!AR41)</f>
        <v/>
      </c>
      <c r="AJ91" s="389" t="str">
        <f>IF(入力!AS41="","",入力!AS41)</f>
        <v/>
      </c>
      <c r="AK91" s="472" t="str">
        <f>IF(入力!AT41="","",入力!AT41)</f>
        <v/>
      </c>
      <c r="AL91" s="474" t="str">
        <f>IF(入力!AU41="",IF(入力!AV41="","",入力!AV41),IF(入力!AV41="",入力!AU41,IF(入力!AU41&gt;入力!AV41,入力!AU41,入力!AV41)))</f>
        <v/>
      </c>
      <c r="AM91" s="382" t="str">
        <f>IF(入力!AW41="",IF(入力!AX41="","",入力!AX41),IF(入力!AX41="",入力!AW41,IF(入力!AW41&gt;入力!AX41,入力!AW41,入力!AX41)))</f>
        <v/>
      </c>
      <c r="AN91" s="160" t="str">
        <f>IF(入力!K41="","", IF(入力!AC41="","", IF(入力!Z41="","", K41/243*((MAX(入力!AC41,入力!AD41,入力!AF41,入力!AG41)-243)+(MAX(入力!Z41:'入力'!AA41)-243)))))</f>
        <v/>
      </c>
    </row>
    <row r="92" spans="1:40">
      <c r="A92" s="84">
        <f>IF(入力!A42="","",入力!A42)</f>
        <v>29</v>
      </c>
      <c r="B92" s="146" t="str">
        <f>IF(入力!B42="","",入力!B42)</f>
        <v/>
      </c>
      <c r="C92" s="146" t="str">
        <f>IF(入力!C42="","",入力!C42)</f>
        <v/>
      </c>
      <c r="D92" s="175" t="str">
        <f>IF(入力!D42="","",入力!D42)</f>
        <v/>
      </c>
      <c r="E92" s="255" t="str">
        <f>IF(入力!E42="", IF(D92="","",DATEDIF(D92,入力!$C$3,"Y")),入力!E42)</f>
        <v/>
      </c>
      <c r="F92" s="227" t="str">
        <f>IF(入力!F42="","",入力!F42)</f>
        <v/>
      </c>
      <c r="G92" s="146" t="str">
        <f>IF(入力!G42="","",入力!G42)</f>
        <v/>
      </c>
      <c r="H92" s="146" t="str">
        <f>IF(入力!H42="","",入力!H42)</f>
        <v/>
      </c>
      <c r="I92" s="227" t="str">
        <f>IF(入力!I42="","",入力!I42)</f>
        <v/>
      </c>
      <c r="J92" s="121" t="str">
        <f>IF(入力!J42="","",入力!J42)</f>
        <v/>
      </c>
      <c r="K92" s="406" t="str">
        <f>IF(入力!K42="","",入力!K42)</f>
        <v/>
      </c>
      <c r="L92" s="342" t="str">
        <f>IF(入力!L42="","",入力!L42)</f>
        <v/>
      </c>
      <c r="M92" s="325" t="str">
        <f>IF(OR(入力!M42="",入力!N42=""),"",((4.57/(1.0868-0.00133*(入力!M42+入力!N42))-4.142)*100))</f>
        <v/>
      </c>
      <c r="N92" s="325" t="str">
        <f>IF(入力!O42="", IF(OR(入力!L42="",入力!M42="",入力!N42=""),"",(入力!L42-(入力!L42*(4.57/(1.0868-0.00133*(入力!M42+入力!N42))-4.142)*100)/100)),入力!O42)</f>
        <v/>
      </c>
      <c r="O92" s="325" t="str">
        <f>IF(入力!P42="", IF(入力!K42="","",IF(入力!L42="","",入力!L42/POWER(入力!K42/100,2))),入力!P42)</f>
        <v/>
      </c>
      <c r="P92" s="325" t="str">
        <f>IF(入力!Q42="","",入力!Q42)</f>
        <v/>
      </c>
      <c r="Q92" s="407" t="str">
        <f>IF(入力!R42="","",入力!R42)</f>
        <v/>
      </c>
      <c r="R92" s="468" t="str">
        <f xml:space="preserve"> IF(入力!S42="",IF(入力!T42="","",入力!T42),IF(入力!T42="",入力!S42,IF(入力!S42&gt;入力!T42,入力!T42,入力!S42)))</f>
        <v/>
      </c>
      <c r="S92" s="468" t="str">
        <f>IF(入力!U42="",IF(入力!V42="","",入力!V42),IF(入力!V42="",入力!U42,IF(入力!U42&gt;入力!V42,入力!V42,入力!U42)))</f>
        <v/>
      </c>
      <c r="T92" s="362" t="str">
        <f>IF(入力!W42="",IF(入力!X42="","",入力!X42),IF(入力!X42="",入力!W42,IF(入力!W42&gt;入力!X42,入力!W42,入力!X42)))</f>
        <v/>
      </c>
      <c r="U92" s="361" t="str">
        <f>IF(入力!Y42="", IF(入力!W42="",IF(入力!X42="","",入力!X42-入力!Q42),IF(入力!X42="",入力!W42-入力!Q42,IF(入力!W42&gt;入力!X42,入力!W42-入力!Q42,入力!X42-入力!Q42))),入力!Y42)</f>
        <v/>
      </c>
      <c r="V92" s="361" t="str">
        <f>IF(入力!Z42="",IF(入力!AA42="","",入力!AA42),IF(入力!AA42="",入力!Z42,IF(入力!Z42&gt;入力!AA42,入力!Z42,入力!AA42)))</f>
        <v/>
      </c>
      <c r="W9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X92" s="361" t="str">
        <f>IF(入力!AC42="",IF(入力!AD42="","",入力!AD42),IF(入力!AD42="",入力!AC42,IF(入力!AC42&gt;入力!AD42,入力!AC42,入力!AD42)))</f>
        <v/>
      </c>
      <c r="Y9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Z92" s="361" t="str">
        <f>IF(入力!AF42="",IF(入力!AG42="","",入力!AG42),IF(入力!AG42="",入力!AF42,IF(入力!AF42&gt;入力!AG42,入力!AF42,入力!AG42)))</f>
        <v/>
      </c>
      <c r="AA9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B92" s="354" t="str">
        <f>IF(入力!AI42="",IF(入力!AJ42="","",入力!AJ42),IF(入力!AJ42="",入力!AI42,IF(入力!AI42&gt;入力!AJ42,入力!AI42,入力!AJ42)))</f>
        <v/>
      </c>
      <c r="AC92" s="468" t="str">
        <f>IF(入力!AK42="",IF(入力!AL42="","",入力!AL42),IF(入力!AL42="",入力!AK42,IF(入力!AK42&gt;入力!AL42,入力!AK42,入力!AL42)))</f>
        <v/>
      </c>
      <c r="AD92" s="324" t="str">
        <f>IF(入力!AM42="","",入力!AM42)</f>
        <v/>
      </c>
      <c r="AE92" s="379" t="str">
        <f>IF(入力!AN42="","",入力!AN42)</f>
        <v/>
      </c>
      <c r="AF92" s="324" t="str">
        <f>IF(入力!AO42="","",入力!AO42)</f>
        <v/>
      </c>
      <c r="AG92" s="379" t="str">
        <f>IF(入力!AP42="","",入力!AP42)</f>
        <v/>
      </c>
      <c r="AH92" s="324" t="str">
        <f>IF(入力!AQ42="","",入力!AQ42)</f>
        <v/>
      </c>
      <c r="AI92" s="378" t="str">
        <f>IF(入力!AR42="","",入力!AR42)</f>
        <v/>
      </c>
      <c r="AJ92" s="389" t="str">
        <f>IF(入力!AS42="","",入力!AS42)</f>
        <v/>
      </c>
      <c r="AK92" s="472" t="str">
        <f>IF(入力!AT42="","",入力!AT42)</f>
        <v/>
      </c>
      <c r="AL92" s="474" t="str">
        <f>IF(入力!AU42="",IF(入力!AV42="","",入力!AV42),IF(入力!AV42="",入力!AU42,IF(入力!AU42&gt;入力!AV42,入力!AU42,入力!AV42)))</f>
        <v/>
      </c>
      <c r="AM92" s="382" t="str">
        <f>IF(入力!AW42="",IF(入力!AX42="","",入力!AX42),IF(入力!AX42="",入力!AW42,IF(入力!AW42&gt;入力!AX42,入力!AW42,入力!AX42)))</f>
        <v/>
      </c>
      <c r="AN92" s="160" t="str">
        <f>IF(入力!K42="","", IF(入力!AC42="","", IF(入力!Z42="","", K42/243*((MAX(入力!AC42,入力!AD42,入力!AF42,入力!AG42)-243)+(MAX(入力!Z42:'入力'!AA42)-243)))))</f>
        <v/>
      </c>
    </row>
    <row r="93" spans="1:40" ht="14.25" thickBot="1">
      <c r="A93" s="145">
        <f>IF(入力!A43="","",入力!A43)</f>
        <v>30</v>
      </c>
      <c r="B93" s="164" t="str">
        <f>IF(入力!B43="","",入力!B43)</f>
        <v/>
      </c>
      <c r="C93" s="164" t="str">
        <f>IF(入力!C43="","",入力!C43)</f>
        <v/>
      </c>
      <c r="D93" s="176" t="str">
        <f>IF(入力!D43="","",入力!D43)</f>
        <v/>
      </c>
      <c r="E93" s="87" t="str">
        <f>IF(入力!E43="", IF(D93="","",DATEDIF(D93,入力!$C$3,"Y")),入力!E43)</f>
        <v/>
      </c>
      <c r="F93" s="87" t="str">
        <f>IF(入力!F43="","",入力!F43)</f>
        <v/>
      </c>
      <c r="G93" s="164" t="str">
        <f>IF(入力!G43="","",入力!G43)</f>
        <v/>
      </c>
      <c r="H93" s="164" t="str">
        <f>IF(入力!H43="","",入力!H43)</f>
        <v/>
      </c>
      <c r="I93" s="227" t="str">
        <f>IF(入力!I43="","",入力!I43)</f>
        <v/>
      </c>
      <c r="J93" s="226" t="str">
        <f>IF(入力!J43="","",入力!J43)</f>
        <v/>
      </c>
      <c r="K93" s="408" t="str">
        <f>IF(入力!K43="","",入力!K43)</f>
        <v/>
      </c>
      <c r="L93" s="412" t="str">
        <f>IF(入力!L43="","",入力!L43)</f>
        <v/>
      </c>
      <c r="M93" s="325" t="str">
        <f>IF(OR(入力!M43="",入力!N43=""),"",((4.57/(1.0868-0.00133*(入力!M43+入力!N43))-4.142)*100))</f>
        <v/>
      </c>
      <c r="N93" s="325" t="str">
        <f>IF(入力!O43="", IF(OR(入力!L43="",入力!M43="",入力!N43=""),"",(入力!L43-(入力!L43*(4.57/(1.0868-0.00133*(入力!M43+入力!N43))-4.142)*100)/100)),入力!O43)</f>
        <v/>
      </c>
      <c r="O93" s="325" t="str">
        <f>IF(入力!P43="", IF(入力!K43="","",IF(入力!L43="","",入力!L43/POWER(入力!K43/100,2))),入力!P43)</f>
        <v/>
      </c>
      <c r="P93" s="409" t="str">
        <f>IF(入力!Q43="","",入力!Q43)</f>
        <v/>
      </c>
      <c r="Q93" s="410" t="str">
        <f>IF(入力!R43="","",入力!R43)</f>
        <v/>
      </c>
      <c r="R93" s="469" t="str">
        <f xml:space="preserve"> IF(入力!S43="",IF(入力!T43="","",入力!T43),IF(入力!T43="",入力!S43,IF(入力!S43&gt;入力!T43,入力!T43,入力!S43)))</f>
        <v/>
      </c>
      <c r="S93" s="469" t="str">
        <f>IF(入力!U43="",IF(入力!V43="","",入力!V43),IF(入力!V43="",入力!U43,IF(入力!U43&gt;入力!V43,入力!V43,入力!U43)))</f>
        <v/>
      </c>
      <c r="T93" s="470" t="str">
        <f>IF(入力!W43="",IF(入力!X43="","",入力!X43),IF(入力!X43="",入力!W43,IF(入力!W43&gt;入力!X43,入力!W43,入力!X43)))</f>
        <v/>
      </c>
      <c r="U93" s="421" t="str">
        <f>IF(入力!Y43="", IF(入力!W43="",IF(入力!X43="","",入力!X43-入力!Q43),IF(入力!X43="",入力!W43-入力!Q43,IF(入力!W43&gt;入力!X43,入力!W43-入力!Q43,入力!X43-入力!Q43))),入力!Y43)</f>
        <v/>
      </c>
      <c r="V93" s="421" t="str">
        <f>IF(入力!Z43="",IF(入力!AA43="","",入力!AA43),IF(入力!AA43="",入力!Z43,IF(入力!Z43&gt;入力!AA43,入力!Z43,入力!AA43)))</f>
        <v/>
      </c>
      <c r="W93" s="421" t="str">
        <f>IF(入力!AB43="", IF(入力!Z43="",IF(入力!AA43="","",入力!AA43-入力!Q43),IF(入力!AA43="",入力!Z43-入力!Q43,IF(入力!Z43&gt;入力!AA43,入力!Z43-入力!Q43,入力!AA43-入力!Q43))),入力!AB43)</f>
        <v/>
      </c>
      <c r="X93" s="421" t="str">
        <f>IF(入力!AC43="",IF(入力!AD43="","",入力!AD43),IF(入力!AD43="",入力!AC43,IF(入力!AC43&gt;入力!AD43,入力!AC43,入力!AD43)))</f>
        <v/>
      </c>
      <c r="Y93" s="421" t="str">
        <f>IF(入力!AE43="", IF(入力!AC43="",IF(入力!AD43="","",入力!AD43-入力!Q43),IF(入力!AD43="",入力!AC43-入力!Q43,IF(入力!AC43&gt;入力!AD43,入力!AC43-入力!Q43,入力!AD43-入力!Q43))),入力!AE43)</f>
        <v/>
      </c>
      <c r="Z93" s="421" t="str">
        <f>IF(入力!AF43="",IF(入力!AG43="","",入力!AG43),IF(入力!AG43="",入力!AF43,IF(入力!AF43&gt;入力!AG43,入力!AF43,入力!AG43)))</f>
        <v/>
      </c>
      <c r="AA93" s="421" t="str">
        <f>IF(入力!AH43="", IF(入力!AF43="",IF(入力!AG43="","",入力!AG43-入力!Q43),IF(入力!AG43="",入力!AF43-入力!Q43,IF(入力!AF43&gt;入力!AG43,入力!AF43-入力!Q43,入力!AG43-入力!Q43))),入力!AH43)</f>
        <v/>
      </c>
      <c r="AB93" s="422" t="str">
        <f>IF(入力!AI43="",IF(入力!AJ43="","",入力!AJ43),IF(入力!AJ43="",入力!AI43,IF(入力!AI43&gt;入力!AJ43,入力!AI43,入力!AJ43)))</f>
        <v/>
      </c>
      <c r="AC93" s="469" t="str">
        <f>IF(入力!AK43="",IF(入力!AL43="","",入力!AL43),IF(入力!AL43="",入力!AK43,IF(入力!AK43&gt;入力!AL43,入力!AK43,入力!AL43)))</f>
        <v/>
      </c>
      <c r="AD93" s="424" t="str">
        <f>IF(入力!AM43="","",入力!AM43)</f>
        <v/>
      </c>
      <c r="AE93" s="411" t="str">
        <f>IF(入力!AN43="","",入力!AN43)</f>
        <v/>
      </c>
      <c r="AF93" s="424" t="str">
        <f>IF(入力!AO43="","",入力!AO43)</f>
        <v/>
      </c>
      <c r="AG93" s="411" t="str">
        <f>IF(入力!AP43="","",入力!AP43)</f>
        <v/>
      </c>
      <c r="AH93" s="424" t="str">
        <f>IF(入力!AQ43="","",入力!AQ43)</f>
        <v/>
      </c>
      <c r="AI93" s="471" t="str">
        <f>IF(入力!AR43="","",入力!AR43)</f>
        <v/>
      </c>
      <c r="AJ93" s="419" t="str">
        <f>IF(入力!AS43="","",入力!AS43)</f>
        <v/>
      </c>
      <c r="AK93" s="473" t="str">
        <f>IF(入力!AT43="","",入力!AT43)</f>
        <v/>
      </c>
      <c r="AL93" s="408" t="str">
        <f>IF(入力!AU43="",IF(入力!AV43="","",入力!AV43),IF(入力!AV43="",入力!AU43,IF(入力!AU43&gt;入力!AV43,入力!AU43,入力!AV43)))</f>
        <v/>
      </c>
      <c r="AM93" s="475" t="str">
        <f>IF(入力!AW43="",IF(入力!AX43="","",入力!AX43),IF(入力!AX43="",入力!AW43,IF(入力!AW43&gt;入力!AX43,入力!AW43,入力!AX43)))</f>
        <v/>
      </c>
      <c r="AN93" s="160" t="str">
        <f>IF(入力!K43="","", IF(入力!AC43="","", IF(入力!Z43="","", K43/243*((MAX(入力!AC43,入力!AD43,入力!AF43,入力!AG43)-243)+(MAX(入力!Z43:'入力'!AA43)-243)))))</f>
        <v/>
      </c>
    </row>
    <row r="94" spans="1:40" ht="14.25" thickTop="1">
      <c r="A94" s="159"/>
      <c r="B94" s="159"/>
      <c r="C94" s="159"/>
      <c r="D94" s="159"/>
      <c r="E94" s="159"/>
      <c r="F94" s="159"/>
      <c r="G94" s="159"/>
      <c r="H94" s="225"/>
      <c r="I94" s="645" t="s">
        <v>140</v>
      </c>
      <c r="J94" s="646"/>
      <c r="K94" s="428" t="str">
        <f>IF(COUNTBLANK(K64:K93)=30,"",AVERAGE(K64:K93))</f>
        <v/>
      </c>
      <c r="L94" s="437" t="str">
        <f t="shared" ref="L94:AN94" si="10">IF(COUNTBLANK(L64:L93)=30,"",AVERAGE(L64:L93))</f>
        <v/>
      </c>
      <c r="M94" s="429" t="str">
        <f t="shared" si="10"/>
        <v/>
      </c>
      <c r="N94" s="429" t="str">
        <f t="shared" si="10"/>
        <v/>
      </c>
      <c r="O94" s="429" t="str">
        <f t="shared" si="10"/>
        <v/>
      </c>
      <c r="P94" s="429" t="str">
        <f t="shared" si="10"/>
        <v/>
      </c>
      <c r="Q94" s="430" t="str">
        <f t="shared" si="10"/>
        <v/>
      </c>
      <c r="R94" s="477" t="str">
        <f t="shared" si="10"/>
        <v/>
      </c>
      <c r="S94" s="441" t="str">
        <f t="shared" si="10"/>
        <v/>
      </c>
      <c r="T94" s="446" t="str">
        <f t="shared" si="10"/>
        <v/>
      </c>
      <c r="U94" s="447" t="str">
        <f t="shared" si="10"/>
        <v/>
      </c>
      <c r="V94" s="447" t="str">
        <f t="shared" si="10"/>
        <v/>
      </c>
      <c r="W94" s="447" t="str">
        <f t="shared" si="10"/>
        <v/>
      </c>
      <c r="X94" s="447" t="str">
        <f t="shared" si="10"/>
        <v/>
      </c>
      <c r="Y94" s="486" t="str">
        <f t="shared" si="10"/>
        <v/>
      </c>
      <c r="Z94" s="447" t="str">
        <f t="shared" si="10"/>
        <v/>
      </c>
      <c r="AA94" s="447" t="str">
        <f t="shared" si="10"/>
        <v/>
      </c>
      <c r="AB94" s="440" t="str">
        <f t="shared" si="10"/>
        <v/>
      </c>
      <c r="AC94" s="480" t="str">
        <f t="shared" si="10"/>
        <v/>
      </c>
      <c r="AD94" s="455" t="str">
        <f t="shared" si="10"/>
        <v/>
      </c>
      <c r="AE94" s="456" t="str">
        <f t="shared" si="10"/>
        <v/>
      </c>
      <c r="AF94" s="455" t="str">
        <f t="shared" si="10"/>
        <v/>
      </c>
      <c r="AG94" s="456" t="str">
        <f t="shared" si="10"/>
        <v/>
      </c>
      <c r="AH94" s="455" t="str">
        <f t="shared" si="10"/>
        <v/>
      </c>
      <c r="AI94" s="430" t="str">
        <f t="shared" si="10"/>
        <v/>
      </c>
      <c r="AJ94" s="446" t="str">
        <f t="shared" si="10"/>
        <v/>
      </c>
      <c r="AK94" s="461" t="str">
        <f t="shared" si="10"/>
        <v/>
      </c>
      <c r="AL94" s="428" t="str">
        <f t="shared" si="10"/>
        <v/>
      </c>
      <c r="AM94" s="430" t="str">
        <f t="shared" si="10"/>
        <v/>
      </c>
      <c r="AN94" s="481" t="str">
        <f t="shared" si="10"/>
        <v/>
      </c>
    </row>
    <row r="95" spans="1:40">
      <c r="A95" s="159"/>
      <c r="B95" s="159"/>
      <c r="C95" s="159"/>
      <c r="D95" s="159"/>
      <c r="E95" s="159"/>
      <c r="F95" s="159"/>
      <c r="G95" s="159"/>
      <c r="H95" s="159"/>
      <c r="I95" s="647" t="s">
        <v>141</v>
      </c>
      <c r="J95" s="648"/>
      <c r="K95" s="273" t="str">
        <f>IF(COUNTBLANK(K64:K93)=30,"",IF(COUNTBLANK(K64:K93)=29,"",STDEV(K64:K93)))</f>
        <v/>
      </c>
      <c r="L95" s="275" t="str">
        <f t="shared" ref="L95:AN95" si="11">IF(COUNTBLANK(L64:L93)=30,"",IF(COUNTBLANK(L64:L93)=29,"",STDEV(L64:L93)))</f>
        <v/>
      </c>
      <c r="M95" s="275" t="str">
        <f t="shared" si="11"/>
        <v/>
      </c>
      <c r="N95" s="275" t="str">
        <f t="shared" si="11"/>
        <v/>
      </c>
      <c r="O95" s="275" t="str">
        <f t="shared" si="11"/>
        <v/>
      </c>
      <c r="P95" s="275" t="str">
        <f t="shared" si="11"/>
        <v/>
      </c>
      <c r="Q95" s="282" t="str">
        <f t="shared" si="11"/>
        <v/>
      </c>
      <c r="R95" s="273" t="str">
        <f t="shared" si="11"/>
        <v/>
      </c>
      <c r="S95" s="273" t="str">
        <f t="shared" si="11"/>
        <v/>
      </c>
      <c r="T95" s="273" t="str">
        <f t="shared" si="11"/>
        <v/>
      </c>
      <c r="U95" s="275" t="str">
        <f t="shared" si="11"/>
        <v/>
      </c>
      <c r="V95" s="275" t="str">
        <f t="shared" si="11"/>
        <v/>
      </c>
      <c r="W95" s="275" t="str">
        <f t="shared" si="11"/>
        <v/>
      </c>
      <c r="X95" s="275" t="str">
        <f t="shared" si="11"/>
        <v/>
      </c>
      <c r="Y95" s="275" t="str">
        <f t="shared" si="11"/>
        <v/>
      </c>
      <c r="Z95" s="275" t="str">
        <f t="shared" si="11"/>
        <v/>
      </c>
      <c r="AA95" s="275" t="str">
        <f t="shared" si="11"/>
        <v/>
      </c>
      <c r="AB95" s="282" t="str">
        <f>IF(COUNTBLANK(AB64:AB93)=30,"",IF(COUNTBLANK(AB64:AB93)=29,"",STDEV(AB64:AB93)))</f>
        <v/>
      </c>
      <c r="AC95" s="169" t="str">
        <f t="shared" si="11"/>
        <v/>
      </c>
      <c r="AD95" s="282" t="str">
        <f t="shared" si="11"/>
        <v/>
      </c>
      <c r="AE95" s="315" t="str">
        <f t="shared" si="11"/>
        <v/>
      </c>
      <c r="AF95" s="282" t="str">
        <f t="shared" si="11"/>
        <v/>
      </c>
      <c r="AG95" s="315" t="str">
        <f t="shared" si="11"/>
        <v/>
      </c>
      <c r="AH95" s="282" t="str">
        <f t="shared" si="11"/>
        <v/>
      </c>
      <c r="AI95" s="282" t="str">
        <f t="shared" si="11"/>
        <v/>
      </c>
      <c r="AJ95" s="273" t="str">
        <f t="shared" si="11"/>
        <v/>
      </c>
      <c r="AK95" s="282" t="str">
        <f t="shared" si="11"/>
        <v/>
      </c>
      <c r="AL95" s="273" t="str">
        <f t="shared" si="11"/>
        <v/>
      </c>
      <c r="AM95" s="282" t="str">
        <f t="shared" si="11"/>
        <v/>
      </c>
      <c r="AN95" s="170" t="str">
        <f t="shared" si="11"/>
        <v/>
      </c>
    </row>
    <row r="96" spans="1:40">
      <c r="A96" s="159"/>
      <c r="B96" s="159"/>
      <c r="C96" s="159"/>
      <c r="D96" s="159"/>
      <c r="E96" s="159"/>
      <c r="F96" s="159"/>
      <c r="G96" s="159"/>
      <c r="H96" s="159"/>
      <c r="I96" s="647" t="s">
        <v>142</v>
      </c>
      <c r="J96" s="648"/>
      <c r="K96" s="431" t="str">
        <f>IF(COUNTBLANK(K64:K93)=30,"",MAX(K64:K93))</f>
        <v/>
      </c>
      <c r="L96" s="438" t="str">
        <f>IF(COUNTBLANK(L64:L93)=30,"",MIN(L64:L93))</f>
        <v/>
      </c>
      <c r="M96" s="432" t="str">
        <f t="shared" ref="M96:O96" si="12">IF(COUNTBLANK(M64:M93)=30,"",MIN(M64:M93))</f>
        <v/>
      </c>
      <c r="N96" s="432" t="str">
        <f>IF(COUNTBLANK(N64:N93)=30,"",MAX(N64:N93))</f>
        <v/>
      </c>
      <c r="O96" s="432" t="str">
        <f t="shared" si="12"/>
        <v/>
      </c>
      <c r="P96" s="432" t="str">
        <f>IF(COUNTBLANK(P64:P93)=30,"",MAX(P64:P93))</f>
        <v/>
      </c>
      <c r="Q96" s="433" t="str">
        <f>IF(COUNTBLANK(Q64:Q93)=30,"",MAX(Q64:Q93))</f>
        <v/>
      </c>
      <c r="R96" s="478" t="str">
        <f>IF(COUNTBLANK(R64:R93)=30,"",MIN(R64:R93))</f>
        <v/>
      </c>
      <c r="S96" s="443" t="str">
        <f t="shared" ref="S96" si="13">IF(COUNTBLANK(S64:S93)=30,"",MIN(S64:S93))</f>
        <v/>
      </c>
      <c r="T96" s="448" t="str">
        <f>IF(COUNTBLANK(T64:T93)=30,"",MAX(T64:T93))</f>
        <v/>
      </c>
      <c r="U96" s="449" t="str">
        <f t="shared" ref="U96:AN96" si="14">IF(COUNTBLANK(U64:U93)=30,"",MAX(U64:U93))</f>
        <v/>
      </c>
      <c r="V96" s="449" t="str">
        <f t="shared" si="14"/>
        <v/>
      </c>
      <c r="W96" s="449" t="str">
        <f t="shared" si="14"/>
        <v/>
      </c>
      <c r="X96" s="449" t="str">
        <f t="shared" si="14"/>
        <v/>
      </c>
      <c r="Y96" s="449" t="str">
        <f t="shared" si="14"/>
        <v/>
      </c>
      <c r="Z96" s="449" t="str">
        <f t="shared" si="14"/>
        <v/>
      </c>
      <c r="AA96" s="449" t="str">
        <f t="shared" si="14"/>
        <v/>
      </c>
      <c r="AB96" s="442" t="str">
        <f t="shared" si="14"/>
        <v/>
      </c>
      <c r="AC96" s="478" t="str">
        <f t="shared" si="14"/>
        <v/>
      </c>
      <c r="AD96" s="457" t="str">
        <f t="shared" si="14"/>
        <v/>
      </c>
      <c r="AE96" s="458" t="str">
        <f t="shared" si="14"/>
        <v/>
      </c>
      <c r="AF96" s="457" t="str">
        <f t="shared" si="14"/>
        <v/>
      </c>
      <c r="AG96" s="458" t="str">
        <f t="shared" si="14"/>
        <v/>
      </c>
      <c r="AH96" s="457" t="str">
        <f t="shared" si="14"/>
        <v/>
      </c>
      <c r="AI96" s="433" t="str">
        <f t="shared" si="14"/>
        <v/>
      </c>
      <c r="AJ96" s="448" t="str">
        <f t="shared" si="14"/>
        <v/>
      </c>
      <c r="AK96" s="462" t="str">
        <f t="shared" si="14"/>
        <v/>
      </c>
      <c r="AL96" s="431" t="str">
        <f t="shared" si="14"/>
        <v/>
      </c>
      <c r="AM96" s="433" t="str">
        <f t="shared" si="14"/>
        <v/>
      </c>
      <c r="AN96" s="482" t="str">
        <f t="shared" si="14"/>
        <v/>
      </c>
    </row>
    <row r="97" spans="1:40">
      <c r="A97" s="159"/>
      <c r="B97" s="159"/>
      <c r="C97" s="159"/>
      <c r="D97" s="159"/>
      <c r="E97" s="159"/>
      <c r="F97" s="159"/>
      <c r="G97" s="159"/>
      <c r="H97" s="159"/>
      <c r="I97" s="647" t="s">
        <v>143</v>
      </c>
      <c r="J97" s="648"/>
      <c r="K97" s="434" t="str">
        <f>IF(COUNTBLANK(K64:K93)=30,"",MIN(K64:K93))</f>
        <v/>
      </c>
      <c r="L97" s="439" t="str">
        <f>IF(COUNTBLANK(L64:L93)=30,"",MAX(L64:L93))</f>
        <v/>
      </c>
      <c r="M97" s="435" t="str">
        <f t="shared" ref="M97:O97" si="15">IF(COUNTBLANK(M64:M93)=30,"",MAX(M64:M93))</f>
        <v/>
      </c>
      <c r="N97" s="435" t="str">
        <f>IF(COUNTBLANK(N64:N93)=30,"",MIN(N64:N93))</f>
        <v/>
      </c>
      <c r="O97" s="435" t="str">
        <f t="shared" si="15"/>
        <v/>
      </c>
      <c r="P97" s="435" t="str">
        <f>IF(COUNTBLANK(P64:P93)=30,"",MIN(P64:P93))</f>
        <v/>
      </c>
      <c r="Q97" s="436" t="str">
        <f>IF(COUNTBLANK(Q64:Q93)=30,"",MIN(Q64:Q93))</f>
        <v/>
      </c>
      <c r="R97" s="479" t="str">
        <f>IF(COUNTBLANK(R64:R93)=30,"",MAX(R64:R93))</f>
        <v/>
      </c>
      <c r="S97" s="445" t="str">
        <f t="shared" ref="S97" si="16">IF(COUNTBLANK(S64:S93)=30,"",MAX(S64:S93))</f>
        <v/>
      </c>
      <c r="T97" s="450" t="str">
        <f>IF(COUNTBLANK(T64:T93)=30,"",MIN(T64:T93))</f>
        <v/>
      </c>
      <c r="U97" s="451" t="str">
        <f t="shared" ref="U97:AN97" si="17">IF(COUNTBLANK(U64:U93)=30,"",MIN(U64:U93))</f>
        <v/>
      </c>
      <c r="V97" s="451" t="str">
        <f t="shared" si="17"/>
        <v/>
      </c>
      <c r="W97" s="451" t="str">
        <f t="shared" si="17"/>
        <v/>
      </c>
      <c r="X97" s="451" t="str">
        <f t="shared" si="17"/>
        <v/>
      </c>
      <c r="Y97" s="451" t="str">
        <f t="shared" si="17"/>
        <v/>
      </c>
      <c r="Z97" s="451" t="str">
        <f t="shared" si="17"/>
        <v/>
      </c>
      <c r="AA97" s="451" t="str">
        <f t="shared" si="17"/>
        <v/>
      </c>
      <c r="AB97" s="444" t="str">
        <f t="shared" si="17"/>
        <v/>
      </c>
      <c r="AC97" s="479" t="str">
        <f t="shared" si="17"/>
        <v/>
      </c>
      <c r="AD97" s="459" t="str">
        <f t="shared" si="17"/>
        <v/>
      </c>
      <c r="AE97" s="460" t="str">
        <f t="shared" si="17"/>
        <v/>
      </c>
      <c r="AF97" s="459" t="str">
        <f t="shared" si="17"/>
        <v/>
      </c>
      <c r="AG97" s="460" t="str">
        <f t="shared" si="17"/>
        <v/>
      </c>
      <c r="AH97" s="459" t="str">
        <f t="shared" si="17"/>
        <v/>
      </c>
      <c r="AI97" s="436" t="str">
        <f t="shared" si="17"/>
        <v/>
      </c>
      <c r="AJ97" s="450" t="str">
        <f t="shared" si="17"/>
        <v/>
      </c>
      <c r="AK97" s="463" t="str">
        <f t="shared" si="17"/>
        <v/>
      </c>
      <c r="AL97" s="434" t="str">
        <f t="shared" si="17"/>
        <v/>
      </c>
      <c r="AM97" s="460" t="str">
        <f t="shared" si="17"/>
        <v/>
      </c>
      <c r="AN97" s="483" t="str">
        <f t="shared" si="17"/>
        <v/>
      </c>
    </row>
    <row r="98" spans="1:40">
      <c r="A98" s="159"/>
      <c r="B98" s="159"/>
      <c r="C98" s="159"/>
      <c r="D98" s="159"/>
      <c r="E98" s="159"/>
      <c r="F98" s="159"/>
      <c r="G98" s="159"/>
      <c r="H98" s="159"/>
      <c r="I98" s="647" t="s">
        <v>144</v>
      </c>
      <c r="J98" s="648"/>
      <c r="K98" s="431" t="str">
        <f>IF(COUNTBLANK(K64:K93)=30,"",MEDIAN(K64:K93))</f>
        <v/>
      </c>
      <c r="L98" s="438" t="str">
        <f t="shared" ref="L98:AN98" si="18">IF(COUNTBLANK(L64:L93)=30,"",MEDIAN(L64:L93))</f>
        <v/>
      </c>
      <c r="M98" s="432" t="str">
        <f t="shared" si="18"/>
        <v/>
      </c>
      <c r="N98" s="432" t="str">
        <f t="shared" si="18"/>
        <v/>
      </c>
      <c r="O98" s="432" t="str">
        <f t="shared" si="18"/>
        <v/>
      </c>
      <c r="P98" s="432" t="str">
        <f t="shared" si="18"/>
        <v/>
      </c>
      <c r="Q98" s="433" t="str">
        <f t="shared" si="18"/>
        <v/>
      </c>
      <c r="R98" s="478" t="str">
        <f t="shared" si="18"/>
        <v/>
      </c>
      <c r="S98" s="443" t="str">
        <f t="shared" si="18"/>
        <v/>
      </c>
      <c r="T98" s="448" t="str">
        <f t="shared" si="18"/>
        <v/>
      </c>
      <c r="U98" s="449" t="str">
        <f t="shared" si="18"/>
        <v/>
      </c>
      <c r="V98" s="449" t="str">
        <f t="shared" si="18"/>
        <v/>
      </c>
      <c r="W98" s="449" t="str">
        <f t="shared" si="18"/>
        <v/>
      </c>
      <c r="X98" s="449" t="str">
        <f t="shared" si="18"/>
        <v/>
      </c>
      <c r="Y98" s="449" t="str">
        <f t="shared" si="18"/>
        <v/>
      </c>
      <c r="Z98" s="449" t="str">
        <f t="shared" si="18"/>
        <v/>
      </c>
      <c r="AA98" s="449" t="str">
        <f t="shared" si="18"/>
        <v/>
      </c>
      <c r="AB98" s="442" t="str">
        <f t="shared" si="18"/>
        <v/>
      </c>
      <c r="AC98" s="478" t="str">
        <f t="shared" si="18"/>
        <v/>
      </c>
      <c r="AD98" s="457" t="str">
        <f t="shared" si="18"/>
        <v/>
      </c>
      <c r="AE98" s="458" t="str">
        <f t="shared" si="18"/>
        <v/>
      </c>
      <c r="AF98" s="457" t="str">
        <f t="shared" si="18"/>
        <v/>
      </c>
      <c r="AG98" s="458" t="str">
        <f t="shared" si="18"/>
        <v/>
      </c>
      <c r="AH98" s="457" t="str">
        <f t="shared" si="18"/>
        <v/>
      </c>
      <c r="AI98" s="433" t="str">
        <f t="shared" si="18"/>
        <v/>
      </c>
      <c r="AJ98" s="448" t="str">
        <f t="shared" si="18"/>
        <v/>
      </c>
      <c r="AK98" s="462" t="str">
        <f t="shared" si="18"/>
        <v/>
      </c>
      <c r="AL98" s="431" t="str">
        <f t="shared" si="18"/>
        <v/>
      </c>
      <c r="AM98" s="433" t="str">
        <f t="shared" si="18"/>
        <v/>
      </c>
      <c r="AN98" s="482" t="str">
        <f t="shared" si="18"/>
        <v/>
      </c>
    </row>
    <row r="99" spans="1:40" ht="14.25" thickBot="1">
      <c r="A99" s="159"/>
      <c r="B99" s="159"/>
      <c r="C99" s="159"/>
      <c r="D99" s="159"/>
      <c r="E99" s="159"/>
      <c r="F99" s="159"/>
      <c r="G99" s="159"/>
      <c r="H99" s="159"/>
      <c r="I99" s="643" t="s">
        <v>145</v>
      </c>
      <c r="J99" s="644"/>
      <c r="K99" s="274" t="str">
        <f>IF(COUNTBLANK(K64:K93)=30,"",IF(COUNTBLANK(K64:K93)=29,"",VAR(K64:K93)))</f>
        <v/>
      </c>
      <c r="L99" s="276" t="str">
        <f t="shared" ref="L99:AN99" si="19">IF(COUNTBLANK(L64:L93)=30,"",IF(COUNTBLANK(L64:L93)=29,"",VAR(L64:L93)))</f>
        <v/>
      </c>
      <c r="M99" s="276" t="str">
        <f t="shared" si="19"/>
        <v/>
      </c>
      <c r="N99" s="276" t="str">
        <f t="shared" si="19"/>
        <v/>
      </c>
      <c r="O99" s="276" t="str">
        <f t="shared" si="19"/>
        <v/>
      </c>
      <c r="P99" s="276" t="str">
        <f t="shared" si="19"/>
        <v/>
      </c>
      <c r="Q99" s="283" t="str">
        <f t="shared" si="19"/>
        <v/>
      </c>
      <c r="R99" s="274" t="str">
        <f t="shared" si="19"/>
        <v/>
      </c>
      <c r="S99" s="274" t="str">
        <f t="shared" si="19"/>
        <v/>
      </c>
      <c r="T99" s="274" t="str">
        <f t="shared" si="19"/>
        <v/>
      </c>
      <c r="U99" s="276" t="str">
        <f t="shared" si="19"/>
        <v/>
      </c>
      <c r="V99" s="276" t="str">
        <f t="shared" si="19"/>
        <v/>
      </c>
      <c r="W99" s="276" t="str">
        <f t="shared" si="19"/>
        <v/>
      </c>
      <c r="X99" s="276" t="str">
        <f t="shared" si="19"/>
        <v/>
      </c>
      <c r="Y99" s="276" t="str">
        <f t="shared" si="19"/>
        <v/>
      </c>
      <c r="Z99" s="276" t="str">
        <f t="shared" si="19"/>
        <v/>
      </c>
      <c r="AA99" s="276" t="str">
        <f>IF(COUNTBLANK(AA64:AA93)=30,"",IF(COUNTBLANK(AA64:AA93)=29,"",VAR(AA64:AA93)))</f>
        <v/>
      </c>
      <c r="AB99" s="283" t="str">
        <f t="shared" si="19"/>
        <v/>
      </c>
      <c r="AC99" s="274" t="str">
        <f t="shared" si="19"/>
        <v/>
      </c>
      <c r="AD99" s="274" t="str">
        <f t="shared" si="19"/>
        <v/>
      </c>
      <c r="AE99" s="278" t="str">
        <f t="shared" si="19"/>
        <v/>
      </c>
      <c r="AF99" s="283" t="str">
        <f t="shared" si="19"/>
        <v/>
      </c>
      <c r="AG99" s="278" t="str">
        <f t="shared" si="19"/>
        <v/>
      </c>
      <c r="AH99" s="277" t="str">
        <f t="shared" si="19"/>
        <v/>
      </c>
      <c r="AI99" s="278" t="str">
        <f t="shared" si="19"/>
        <v/>
      </c>
      <c r="AJ99" s="274" t="str">
        <f t="shared" si="19"/>
        <v/>
      </c>
      <c r="AK99" s="283" t="str">
        <f t="shared" si="19"/>
        <v/>
      </c>
      <c r="AL99" s="274" t="str">
        <f t="shared" si="19"/>
        <v/>
      </c>
      <c r="AM99" s="283" t="str">
        <f t="shared" si="19"/>
        <v/>
      </c>
      <c r="AN99" s="172" t="str">
        <f t="shared" si="19"/>
        <v/>
      </c>
    </row>
    <row r="100" spans="1:40">
      <c r="I100" s="279"/>
    </row>
  </sheetData>
  <sheetProtection password="AC76" sheet="1" objects="1" scenarios="1"/>
  <mergeCells count="98">
    <mergeCell ref="AL59:AM60"/>
    <mergeCell ref="AN59:AN60"/>
    <mergeCell ref="AF60:AG60"/>
    <mergeCell ref="AH60:AI60"/>
    <mergeCell ref="C7:F7"/>
    <mergeCell ref="I49:J49"/>
    <mergeCell ref="A51:E51"/>
    <mergeCell ref="J59:J63"/>
    <mergeCell ref="K59:Q60"/>
    <mergeCell ref="P61:Q61"/>
    <mergeCell ref="Q11:R11"/>
    <mergeCell ref="U11:V11"/>
    <mergeCell ref="W11:Y11"/>
    <mergeCell ref="Z11:AB11"/>
    <mergeCell ref="AI11:AJ11"/>
    <mergeCell ref="AM10:AN10"/>
    <mergeCell ref="A1:F1"/>
    <mergeCell ref="A6:B6"/>
    <mergeCell ref="C3:F3"/>
    <mergeCell ref="C4:F4"/>
    <mergeCell ref="C5:F5"/>
    <mergeCell ref="C6:F6"/>
    <mergeCell ref="A5:B5"/>
    <mergeCell ref="A3:B3"/>
    <mergeCell ref="A4:B4"/>
    <mergeCell ref="A7:B7"/>
    <mergeCell ref="A9:A13"/>
    <mergeCell ref="B9:B13"/>
    <mergeCell ref="C9:C13"/>
    <mergeCell ref="D9:D13"/>
    <mergeCell ref="AW11:AX11"/>
    <mergeCell ref="I44:J44"/>
    <mergeCell ref="I45:J45"/>
    <mergeCell ref="AQ10:AR10"/>
    <mergeCell ref="S9:T10"/>
    <mergeCell ref="S11:T11"/>
    <mergeCell ref="AK10:AL10"/>
    <mergeCell ref="W9:AL9"/>
    <mergeCell ref="AS9:AT10"/>
    <mergeCell ref="AU9:AX10"/>
    <mergeCell ref="AO10:AP10"/>
    <mergeCell ref="AK11:AL11"/>
    <mergeCell ref="AC11:AE11"/>
    <mergeCell ref="AM11:AN11"/>
    <mergeCell ref="AF11:AH11"/>
    <mergeCell ref="W10:AJ10"/>
    <mergeCell ref="A53:B53"/>
    <mergeCell ref="C53:E53"/>
    <mergeCell ref="AQ11:AR11"/>
    <mergeCell ref="AU11:AV11"/>
    <mergeCell ref="F9:F13"/>
    <mergeCell ref="G9:G13"/>
    <mergeCell ref="H9:H13"/>
    <mergeCell ref="I9:I13"/>
    <mergeCell ref="J9:J13"/>
    <mergeCell ref="K9:R10"/>
    <mergeCell ref="I46:J46"/>
    <mergeCell ref="I47:J47"/>
    <mergeCell ref="I48:J48"/>
    <mergeCell ref="E9:E13"/>
    <mergeCell ref="AM9:AR9"/>
    <mergeCell ref="U9:V10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57:B57"/>
    <mergeCell ref="C57:E57"/>
    <mergeCell ref="AJ59:AK60"/>
    <mergeCell ref="R59:R60"/>
    <mergeCell ref="T61:U61"/>
    <mergeCell ref="V61:W61"/>
    <mergeCell ref="X61:Y61"/>
    <mergeCell ref="AD61:AE61"/>
    <mergeCell ref="AH61:AI61"/>
    <mergeCell ref="Z61:AA61"/>
    <mergeCell ref="T60:AB60"/>
    <mergeCell ref="AD60:AE60"/>
    <mergeCell ref="AD59:AI59"/>
    <mergeCell ref="S59:S60"/>
    <mergeCell ref="T59:AC59"/>
    <mergeCell ref="I99:J99"/>
    <mergeCell ref="G59:G63"/>
    <mergeCell ref="H59:H63"/>
    <mergeCell ref="I59:I63"/>
    <mergeCell ref="I94:J94"/>
    <mergeCell ref="I95:J95"/>
    <mergeCell ref="I96:J96"/>
    <mergeCell ref="I97:J97"/>
    <mergeCell ref="I98:J98"/>
  </mergeCells>
  <phoneticPr fontId="3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customWidth="1"/>
    <col min="6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6" width="5.25" customWidth="1"/>
    <col min="37" max="37" width="4.5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700" t="str">
        <f>IF(表示変換!A1="","",表示変換!A1)&amp;"　"&amp;"（８００点満点）"</f>
        <v>●●チームバレーボール体力指数　（８００点満点）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Z1" s="666" t="str">
        <f>IF(表示変換!A1="","",表示変換!A1)</f>
        <v>●●チームバレーボール体力指数</v>
      </c>
      <c r="AA1" s="666"/>
      <c r="AB1" s="666"/>
      <c r="AC1" s="666"/>
      <c r="AD1" s="666"/>
      <c r="AE1" s="666"/>
      <c r="AF1" s="666"/>
      <c r="AG1" s="666"/>
      <c r="AH1" s="666"/>
      <c r="AI1" s="666"/>
      <c r="AJ1" s="666"/>
      <c r="AK1" s="666"/>
      <c r="AL1" s="666"/>
      <c r="AM1" s="666"/>
      <c r="AN1" s="666"/>
      <c r="AO1" s="666"/>
      <c r="AP1" s="666"/>
      <c r="AQ1" s="666"/>
      <c r="AR1" s="666"/>
      <c r="AS1" s="666"/>
      <c r="AT1" s="101"/>
      <c r="AU1" s="666" t="str">
        <f>IF(表示変換!A1="","",表示変換!A1)&amp;"　"&amp;"（順位）"</f>
        <v>●●チームバレーボール体力指数　（順位）</v>
      </c>
      <c r="AV1" s="666"/>
      <c r="AW1" s="666"/>
      <c r="AX1" s="666"/>
      <c r="AY1" s="666"/>
      <c r="AZ1" s="666"/>
      <c r="BA1" s="666"/>
      <c r="BB1" s="666"/>
      <c r="BC1" s="666"/>
      <c r="BD1" s="666"/>
      <c r="BE1" s="666"/>
      <c r="BF1" s="666"/>
      <c r="BG1" s="666"/>
      <c r="BH1" s="666"/>
      <c r="BI1" s="666"/>
      <c r="BJ1" s="666"/>
      <c r="BK1" s="666"/>
      <c r="BL1" s="666"/>
      <c r="BM1" s="666"/>
      <c r="BN1" s="666"/>
      <c r="BO1" s="666"/>
      <c r="BP1" s="666"/>
      <c r="BQ1" s="666"/>
      <c r="BR1" s="666"/>
    </row>
    <row r="2" spans="1:70">
      <c r="A2" s="701" t="str">
        <f>IF(表示変換!A2="","",表示変換!A2)</f>
        <v>2018.01.01　●●トレーニングセンター     フォーマット作成者　：　Komuro Consulting Group　小室匡史</v>
      </c>
      <c r="B2" s="701"/>
      <c r="C2" s="701"/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701"/>
      <c r="P2" s="701"/>
      <c r="Q2" s="701"/>
      <c r="R2" s="701"/>
      <c r="S2" s="701"/>
      <c r="T2" s="701"/>
      <c r="U2" s="701"/>
      <c r="V2" s="701"/>
      <c r="W2" s="701"/>
      <c r="X2" s="701"/>
      <c r="Z2" s="667" t="str">
        <f>IF(表示変換!A2="","",表示変換!A2)</f>
        <v>2018.01.01　●●トレーニングセンター     フォーマット作成者　：　Komuro Consulting Group　小室匡史</v>
      </c>
      <c r="AA2" s="667"/>
      <c r="AB2" s="667"/>
      <c r="AC2" s="667"/>
      <c r="AD2" s="667"/>
      <c r="AE2" s="667"/>
      <c r="AF2" s="667"/>
      <c r="AG2" s="667"/>
      <c r="AH2" s="667"/>
      <c r="AI2" s="667"/>
      <c r="AJ2" s="667"/>
      <c r="AK2" s="667"/>
      <c r="AL2" s="667"/>
      <c r="AM2" s="667"/>
      <c r="AN2" s="667"/>
      <c r="AO2" s="667"/>
      <c r="AP2" s="667"/>
      <c r="AQ2" s="667"/>
      <c r="AR2" s="667"/>
      <c r="AS2" s="667"/>
      <c r="AT2" s="103"/>
      <c r="AU2" s="667" t="str">
        <f>IF(表示変換!A2="","",表示変換!A2)</f>
        <v>2018.01.01　●●トレーニングセンター     フォーマット作成者　：　Komuro Consulting Group　小室匡史</v>
      </c>
      <c r="AV2" s="667"/>
      <c r="AW2" s="667"/>
      <c r="AX2" s="667"/>
      <c r="AY2" s="667"/>
      <c r="AZ2" s="667"/>
      <c r="BA2" s="667"/>
      <c r="BB2" s="667"/>
      <c r="BC2" s="667"/>
      <c r="BD2" s="667"/>
      <c r="BE2" s="667"/>
      <c r="BF2" s="667"/>
      <c r="BG2" s="667"/>
      <c r="BH2" s="667"/>
      <c r="BI2" s="667"/>
      <c r="BJ2" s="667"/>
      <c r="BK2" s="667"/>
      <c r="BL2" s="667"/>
      <c r="BM2" s="667"/>
      <c r="BN2" s="667"/>
      <c r="BO2" s="667"/>
      <c r="BP2" s="667"/>
      <c r="BQ2" s="667"/>
      <c r="BR2" s="667"/>
    </row>
    <row r="3" spans="1:70">
      <c r="A3" s="672" t="s">
        <v>30</v>
      </c>
      <c r="B3" s="673" t="s">
        <v>43</v>
      </c>
      <c r="C3" s="673" t="s">
        <v>44</v>
      </c>
      <c r="D3" s="642" t="s">
        <v>237</v>
      </c>
      <c r="E3" s="673" t="s">
        <v>49</v>
      </c>
      <c r="F3" s="684" t="s">
        <v>13</v>
      </c>
      <c r="G3" s="677" t="str">
        <f>IF(表示変換!N3="","",表示変換!N3)</f>
        <v>２０ｍ</v>
      </c>
      <c r="H3" s="678"/>
      <c r="I3" s="677" t="str">
        <f>IF(表示変換!O3="","",表示変換!O3)</f>
        <v>ＰｒｏＡｇｉｌｉｔｙＴｅｓｔ</v>
      </c>
      <c r="J3" s="678"/>
      <c r="K3" s="677" t="str">
        <f>IF(表示変換!P3="","",表示変換!P3)</f>
        <v>3回跳び</v>
      </c>
      <c r="L3" s="678"/>
      <c r="M3" s="677" t="str">
        <f>IF(表示変換!Q3="","",表示変換!Q3)</f>
        <v>垂直跳び</v>
      </c>
      <c r="N3" s="678"/>
      <c r="O3" s="677" t="str">
        <f>IF(表示変換!R3="","",表示変換!R3)</f>
        <v>ランニングジャンプ</v>
      </c>
      <c r="P3" s="678"/>
      <c r="Q3" s="677" t="str">
        <f>IF(表示変換!S3="","",表示変換!S3)</f>
        <v>オーバーヘッドスロー</v>
      </c>
      <c r="R3" s="678"/>
      <c r="S3" s="677" t="str">
        <f>IF(表示変換!T3="","",表示変換!T3)</f>
        <v>３０秒シットアップ</v>
      </c>
      <c r="T3" s="678"/>
      <c r="U3" s="702" t="str">
        <f>IF(表示変換!U3="","",表示変換!U3)</f>
        <v>Yo-YoTest</v>
      </c>
      <c r="V3" s="678"/>
      <c r="W3" s="46" t="s">
        <v>31</v>
      </c>
      <c r="X3" s="47" t="s">
        <v>58</v>
      </c>
      <c r="Z3" s="672" t="s">
        <v>30</v>
      </c>
      <c r="AA3" s="673" t="s">
        <v>43</v>
      </c>
      <c r="AB3" s="673" t="s">
        <v>63</v>
      </c>
      <c r="AC3" s="673" t="s">
        <v>64</v>
      </c>
      <c r="AD3" s="673" t="s">
        <v>44</v>
      </c>
      <c r="AE3" s="673" t="s">
        <v>65</v>
      </c>
      <c r="AF3" s="642" t="s">
        <v>238</v>
      </c>
      <c r="AG3" s="673" t="s">
        <v>66</v>
      </c>
      <c r="AH3" s="673" t="s">
        <v>67</v>
      </c>
      <c r="AI3" s="673" t="s">
        <v>49</v>
      </c>
      <c r="AJ3" s="673" t="s">
        <v>13</v>
      </c>
      <c r="AK3" s="681" t="s">
        <v>68</v>
      </c>
      <c r="AL3" s="671" t="s">
        <v>134</v>
      </c>
      <c r="AM3" s="679" t="s">
        <v>136</v>
      </c>
      <c r="AN3" s="107" t="s">
        <v>31</v>
      </c>
      <c r="AO3" s="107" t="s">
        <v>58</v>
      </c>
      <c r="AP3" s="668" t="s">
        <v>73</v>
      </c>
      <c r="AQ3" s="669"/>
      <c r="AR3" s="669"/>
      <c r="AS3" s="670"/>
      <c r="AT3" s="527"/>
      <c r="AU3" s="672" t="s">
        <v>69</v>
      </c>
      <c r="AV3" s="673" t="s">
        <v>70</v>
      </c>
      <c r="AW3" s="674" t="s">
        <v>71</v>
      </c>
      <c r="AX3" s="642" t="s">
        <v>238</v>
      </c>
      <c r="AY3" s="673" t="s">
        <v>11</v>
      </c>
      <c r="AZ3" s="673" t="s">
        <v>13</v>
      </c>
      <c r="BA3" s="684" t="s">
        <v>72</v>
      </c>
      <c r="BB3" s="677" t="str">
        <f>IF(表示変換!N3="","",表示変換!N3)</f>
        <v>２０ｍ</v>
      </c>
      <c r="BC3" s="678"/>
      <c r="BD3" s="677" t="str">
        <f>IF(表示変換!O3="","",表示変換!O3)</f>
        <v>ＰｒｏＡｇｉｌｉｔｙＴｅｓｔ</v>
      </c>
      <c r="BE3" s="678"/>
      <c r="BF3" s="677" t="str">
        <f>IF(表示変換!P3="","",表示変換!P3)</f>
        <v>3回跳び</v>
      </c>
      <c r="BG3" s="678"/>
      <c r="BH3" s="677" t="str">
        <f>IF(表示変換!Q3="","",表示変換!Q3)</f>
        <v>垂直跳び</v>
      </c>
      <c r="BI3" s="678"/>
      <c r="BJ3" s="677" t="str">
        <f>IF(表示変換!R3="","",表示変換!R3)</f>
        <v>ランニングジャンプ</v>
      </c>
      <c r="BK3" s="678"/>
      <c r="BL3" s="677" t="str">
        <f>IF(表示変換!S3="","",表示変換!S3)</f>
        <v>オーバーヘッドスロー</v>
      </c>
      <c r="BM3" s="678"/>
      <c r="BN3" s="677" t="str">
        <f>IF(表示変換!T3="","",表示変換!T3)</f>
        <v>３０秒シットアップ</v>
      </c>
      <c r="BO3" s="678"/>
      <c r="BP3" s="677" t="str">
        <f>IF(表示変換!U3="","",表示変換!U3)</f>
        <v>Yo-YoTest</v>
      </c>
      <c r="BQ3" s="678"/>
      <c r="BR3" s="47" t="s">
        <v>58</v>
      </c>
    </row>
    <row r="4" spans="1:70">
      <c r="A4" s="672"/>
      <c r="B4" s="557"/>
      <c r="C4" s="557"/>
      <c r="D4" s="642"/>
      <c r="E4" s="557"/>
      <c r="F4" s="685"/>
      <c r="G4" s="1" t="s">
        <v>33</v>
      </c>
      <c r="H4" s="48" t="s">
        <v>34</v>
      </c>
      <c r="I4" s="1" t="s">
        <v>33</v>
      </c>
      <c r="J4" s="48" t="s">
        <v>34</v>
      </c>
      <c r="K4" s="1" t="s">
        <v>33</v>
      </c>
      <c r="L4" s="48" t="s">
        <v>34</v>
      </c>
      <c r="M4" s="1" t="s">
        <v>33</v>
      </c>
      <c r="N4" s="48" t="s">
        <v>34</v>
      </c>
      <c r="O4" s="1" t="s">
        <v>33</v>
      </c>
      <c r="P4" s="48" t="s">
        <v>34</v>
      </c>
      <c r="Q4" s="1" t="s">
        <v>33</v>
      </c>
      <c r="R4" s="48" t="s">
        <v>34</v>
      </c>
      <c r="S4" s="1" t="s">
        <v>33</v>
      </c>
      <c r="T4" s="48" t="s">
        <v>34</v>
      </c>
      <c r="U4" s="1" t="s">
        <v>33</v>
      </c>
      <c r="V4" s="48" t="s">
        <v>34</v>
      </c>
      <c r="W4" s="49"/>
      <c r="X4" s="50"/>
      <c r="Z4" s="672"/>
      <c r="AA4" s="557"/>
      <c r="AB4" s="557"/>
      <c r="AC4" s="557"/>
      <c r="AD4" s="557"/>
      <c r="AE4" s="557"/>
      <c r="AF4" s="642"/>
      <c r="AG4" s="557"/>
      <c r="AH4" s="557"/>
      <c r="AI4" s="557"/>
      <c r="AJ4" s="557"/>
      <c r="AK4" s="682"/>
      <c r="AL4" s="632"/>
      <c r="AM4" s="637"/>
      <c r="AN4" s="108"/>
      <c r="AO4" s="110"/>
      <c r="AP4" s="529"/>
      <c r="AQ4" s="528"/>
      <c r="AR4" s="528"/>
      <c r="AS4" s="530"/>
      <c r="AT4" s="527"/>
      <c r="AU4" s="672"/>
      <c r="AV4" s="557"/>
      <c r="AW4" s="675"/>
      <c r="AX4" s="642"/>
      <c r="AY4" s="557"/>
      <c r="AZ4" s="557"/>
      <c r="BA4" s="685"/>
      <c r="BB4" s="1" t="s">
        <v>33</v>
      </c>
      <c r="BC4" s="48" t="s">
        <v>32</v>
      </c>
      <c r="BD4" s="1" t="s">
        <v>33</v>
      </c>
      <c r="BE4" s="48" t="s">
        <v>32</v>
      </c>
      <c r="BF4" s="1" t="s">
        <v>33</v>
      </c>
      <c r="BG4" s="48" t="s">
        <v>32</v>
      </c>
      <c r="BH4" s="1" t="s">
        <v>33</v>
      </c>
      <c r="BI4" s="48" t="s">
        <v>32</v>
      </c>
      <c r="BJ4" s="1" t="s">
        <v>33</v>
      </c>
      <c r="BK4" s="48" t="s">
        <v>32</v>
      </c>
      <c r="BL4" s="1" t="s">
        <v>33</v>
      </c>
      <c r="BM4" s="48" t="s">
        <v>32</v>
      </c>
      <c r="BN4" s="1" t="s">
        <v>33</v>
      </c>
      <c r="BO4" s="48" t="s">
        <v>32</v>
      </c>
      <c r="BP4" s="1" t="s">
        <v>33</v>
      </c>
      <c r="BQ4" s="48" t="s">
        <v>32</v>
      </c>
      <c r="BR4" s="79"/>
    </row>
    <row r="5" spans="1:70">
      <c r="A5" s="672"/>
      <c r="B5" s="558"/>
      <c r="C5" s="558"/>
      <c r="D5" s="642"/>
      <c r="E5" s="558"/>
      <c r="F5" s="686"/>
      <c r="G5" s="2" t="str">
        <f>IF(表示変換!N5="","",表示変換!N5)</f>
        <v>sec</v>
      </c>
      <c r="H5" s="51" t="s">
        <v>35</v>
      </c>
      <c r="I5" s="2" t="str">
        <f>IF(表示変換!O5="","",表示変換!O5)</f>
        <v>sec</v>
      </c>
      <c r="J5" s="51" t="s">
        <v>35</v>
      </c>
      <c r="K5" s="2" t="str">
        <f>IF(表示変換!P5="","",表示変換!P5)</f>
        <v>m</v>
      </c>
      <c r="L5" s="51" t="s">
        <v>35</v>
      </c>
      <c r="M5" s="2" t="str">
        <f>IF(表示変換!Q5="","",表示変換!Q5)</f>
        <v>cm</v>
      </c>
      <c r="N5" s="51" t="s">
        <v>35</v>
      </c>
      <c r="O5" s="2" t="str">
        <f>IF(表示変換!R5="","",表示変換!R5)</f>
        <v>cm</v>
      </c>
      <c r="P5" s="51" t="s">
        <v>35</v>
      </c>
      <c r="Q5" s="2" t="str">
        <f>IF(表示変換!S5="","",表示変換!S5)</f>
        <v>m</v>
      </c>
      <c r="R5" s="51" t="s">
        <v>35</v>
      </c>
      <c r="S5" s="2" t="str">
        <f>IF(表示変換!T5="","",表示変換!T5)</f>
        <v>回</v>
      </c>
      <c r="T5" s="51" t="s">
        <v>35</v>
      </c>
      <c r="U5" s="2" t="str">
        <f>IF(表示変換!U5="","",表示変換!U5)</f>
        <v>m</v>
      </c>
      <c r="V5" s="51" t="s">
        <v>35</v>
      </c>
      <c r="W5" s="52" t="s">
        <v>36</v>
      </c>
      <c r="X5" s="53" t="s">
        <v>37</v>
      </c>
      <c r="Z5" s="672"/>
      <c r="AA5" s="558"/>
      <c r="AB5" s="558"/>
      <c r="AC5" s="558"/>
      <c r="AD5" s="558"/>
      <c r="AE5" s="558"/>
      <c r="AF5" s="642"/>
      <c r="AG5" s="558"/>
      <c r="AH5" s="558"/>
      <c r="AI5" s="558"/>
      <c r="AJ5" s="558"/>
      <c r="AK5" s="683"/>
      <c r="AL5" s="633"/>
      <c r="AM5" s="680"/>
      <c r="AN5" s="109" t="s">
        <v>36</v>
      </c>
      <c r="AO5" s="109" t="s">
        <v>37</v>
      </c>
      <c r="AP5" s="531" t="s">
        <v>75</v>
      </c>
      <c r="AQ5" s="532" t="s">
        <v>76</v>
      </c>
      <c r="AR5" s="532" t="s">
        <v>74</v>
      </c>
      <c r="AS5" s="53" t="s">
        <v>77</v>
      </c>
      <c r="AT5" s="527"/>
      <c r="AU5" s="672"/>
      <c r="AV5" s="558"/>
      <c r="AW5" s="676"/>
      <c r="AX5" s="642"/>
      <c r="AY5" s="558"/>
      <c r="AZ5" s="558"/>
      <c r="BA5" s="686"/>
      <c r="BB5" s="2" t="str">
        <f>IF(表示変換!N5="","",表示変換!N5)</f>
        <v>sec</v>
      </c>
      <c r="BC5" s="51" t="s">
        <v>57</v>
      </c>
      <c r="BD5" s="2" t="str">
        <f>IF(表示変換!O5="","",表示変換!O5)</f>
        <v>sec</v>
      </c>
      <c r="BE5" s="51" t="s">
        <v>57</v>
      </c>
      <c r="BF5" s="2" t="str">
        <f>IF(表示変換!P5="","",表示変換!P5)</f>
        <v>m</v>
      </c>
      <c r="BG5" s="51" t="s">
        <v>57</v>
      </c>
      <c r="BH5" s="2" t="str">
        <f>IF(表示変換!Q5="","",表示変換!Q5)</f>
        <v>cm</v>
      </c>
      <c r="BI5" s="51" t="s">
        <v>57</v>
      </c>
      <c r="BJ5" s="2" t="str">
        <f>IF(表示変換!R5="","",表示変換!R5)</f>
        <v>cm</v>
      </c>
      <c r="BK5" s="51" t="s">
        <v>57</v>
      </c>
      <c r="BL5" s="2" t="str">
        <f>IF(表示変換!S5="","",表示変換!S5)</f>
        <v>m</v>
      </c>
      <c r="BM5" s="51" t="s">
        <v>57</v>
      </c>
      <c r="BN5" s="2" t="str">
        <f>IF(表示変換!T5="","",表示変換!T5)</f>
        <v>回</v>
      </c>
      <c r="BO5" s="51" t="s">
        <v>57</v>
      </c>
      <c r="BP5" s="2" t="str">
        <f>IF(表示変換!U5="","",表示変換!U5)</f>
        <v>m</v>
      </c>
      <c r="BQ5" s="51" t="s">
        <v>57</v>
      </c>
      <c r="BR5" s="53" t="s">
        <v>37</v>
      </c>
    </row>
    <row r="6" spans="1:70">
      <c r="A6" s="77">
        <f>IF(表示変換!A6="","",表示変換!A6)</f>
        <v>1</v>
      </c>
      <c r="B6" s="75" t="str">
        <f>IF(表示変換!B6="","",表示変換!B6)</f>
        <v/>
      </c>
      <c r="C6" s="75" t="str">
        <f ca="1">IF(表示変換!D6="","",表示変換!D6)</f>
        <v/>
      </c>
      <c r="D6" s="75" t="str">
        <f>IF(表示変換!F6="","",表示変換!F6)</f>
        <v/>
      </c>
      <c r="E6" s="325" t="str">
        <f>IF(表示変換!I6="","",表示変換!I6)</f>
        <v/>
      </c>
      <c r="F6" s="487" t="str">
        <f>IF(表示変換!J6="","",表示変換!J6)</f>
        <v/>
      </c>
      <c r="G6" s="348" t="str">
        <f>IF(表示変換!N6="","",表示変換!N6)</f>
        <v/>
      </c>
      <c r="H6" s="94" t="str">
        <f t="shared" ref="H6:H35" si="0">IF(G6="","",IF(G6&lt;2.6,VALUE(100),IF(G6&gt;=3.6,VALUE(0),360-G6*100)))</f>
        <v/>
      </c>
      <c r="I6" s="399" t="str">
        <f>IF(表示変換!O6="","",表示変換!O6)</f>
        <v/>
      </c>
      <c r="J6" s="95" t="str">
        <f t="shared" ref="J6:J35" si="1">IF(I6="","",IF(I6&lt;4.2,VALUE(100),IF(I6&gt;=5.2,VALUE(0),520-I6*100)))</f>
        <v/>
      </c>
      <c r="K6" s="399" t="str">
        <f>IF(表示変換!P6="","",表示変換!P6)</f>
        <v/>
      </c>
      <c r="L6" s="96" t="str">
        <f t="shared" ref="L6:L35" si="2">IF(K6="","",IF(K6&gt;11,VALUE(100),IF(K6&lt;1.1,VALUE(0),K6*10-10)))</f>
        <v/>
      </c>
      <c r="M6" s="402" t="str">
        <f>IF(表示変換!Q6="","",表示変換!Q6)</f>
        <v/>
      </c>
      <c r="N6" s="97" t="str">
        <f t="shared" ref="N6:N35" si="3">IF(M6="","",IF(M6&gt;110,VALUE(100),IF(M6&lt;11,VALUE(0),ROUNDDOWN(M6-10,0))))</f>
        <v/>
      </c>
      <c r="O6" s="402" t="str">
        <f>IF(表示変換!R6="","",表示変換!R6)</f>
        <v/>
      </c>
      <c r="P6" s="95" t="str">
        <f t="shared" ref="P6:P35" si="4">IF(O6="","",IF(O6&gt;120,VALUE(100),IF(O6&lt;21,VALUE(0),ROUND(O6,0)-20)))</f>
        <v/>
      </c>
      <c r="Q6" s="399" t="str">
        <f>IF(表示変換!S6="","",表示変換!S6)</f>
        <v/>
      </c>
      <c r="R6" s="95" t="str">
        <f t="shared" ref="R6:R35" si="5">IF(Q6="","",IF(Q6&gt;16,VALUE(100),IF(Q6&lt;6.1,VALUE(0),ROUNDDOWN(Q6*10-60,0))))</f>
        <v/>
      </c>
      <c r="S6" s="402" t="str">
        <f>IF(表示変換!T6="","",表示変換!T6)</f>
        <v/>
      </c>
      <c r="T6" s="95" t="str">
        <f t="shared" ref="T6:T35" si="6">IF(S6="","",IF(S6&gt;60,VALUE(100),IF(S6&lt;1,VALUE(0),IF(S6&lt;40,S6*2,S6+40))))</f>
        <v/>
      </c>
      <c r="U6" s="402" t="str">
        <f>IF(表示変換!U6="","",表示変換!U6)</f>
        <v/>
      </c>
      <c r="V6" s="98" t="str">
        <f t="shared" ref="V6:V35" si="7">IF(U6="","",IF(U6&gt;1000,VALUE(100),IF(U6&lt;10,VALUE(0),U6/10)))</f>
        <v/>
      </c>
      <c r="W6" s="59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62" t="str">
        <f>IF(COUNTBLANK(W6)=1,"", RANK(W6,$W$6:$W$35))</f>
        <v/>
      </c>
      <c r="Z6" s="61">
        <v>1</v>
      </c>
      <c r="AA6" s="75" t="str">
        <f>IF(表示変換!B6="","",表示変換!B6)</f>
        <v/>
      </c>
      <c r="AB6" s="91" t="str">
        <f>IF(表示変換!C6="","",表示変換!C6)</f>
        <v/>
      </c>
      <c r="AC6" s="75" t="str">
        <f>IF(AB6="","",DATEDIF(AB6,入力!$C$3,"Y"))</f>
        <v/>
      </c>
      <c r="AD6" s="75" t="str">
        <f ca="1">IF(表示変換!D6="","",表示変換!D6)</f>
        <v/>
      </c>
      <c r="AE6" s="75" t="str">
        <f>IF(表示変換!E6="","",表示変換!E6)</f>
        <v/>
      </c>
      <c r="AF6" s="75" t="str">
        <f>IF(表示変換!F6="","",表示変換!F6)</f>
        <v/>
      </c>
      <c r="AG6" s="75" t="str">
        <f>IF(表示変換!G6="","",表示変換!G6)</f>
        <v/>
      </c>
      <c r="AH6" s="75" t="str">
        <f>IF(表示変換!H6="","",表示変換!H6)</f>
        <v/>
      </c>
      <c r="AI6" s="325" t="str">
        <f>IF(表示変換!I6="","",表示変換!I6)</f>
        <v/>
      </c>
      <c r="AJ6" s="342" t="str">
        <f>IF(表示変換!J6="","",表示変換!J6)</f>
        <v/>
      </c>
      <c r="AK6" s="325" t="str">
        <f>IF(表示変換!K6="","",表示変換!K6)</f>
        <v/>
      </c>
      <c r="AL6" s="325" t="str">
        <f>IF(表示変換!L6="","",表示変換!L6)</f>
        <v/>
      </c>
      <c r="AM6" s="407" t="str">
        <f>IF(表示変換!M6="","",表示変換!M6)</f>
        <v/>
      </c>
      <c r="AN6" s="105" t="str">
        <f>IF(X6="","",W6)</f>
        <v/>
      </c>
      <c r="AO6" s="105" t="str">
        <f>IF(X6="","",X6)</f>
        <v/>
      </c>
      <c r="AP6" s="534" t="str">
        <f t="shared" ref="AP6:AP35" si="8">IF(AO6="","",AVERAGE(BC6,BE6,BG6,BI6,BK6,BM6,BO6,BQ6))</f>
        <v/>
      </c>
      <c r="AQ6" s="535" t="str">
        <f t="shared" ref="AQ6:AQ35" si="9">IF(AO6="","",MIN(BC6,BE6,BG6,BI6,BK6,BM6,BO6,BQ6))</f>
        <v/>
      </c>
      <c r="AR6" s="535" t="str">
        <f t="shared" ref="AR6:AR35" si="10">IF(AO6="","",MAX(BC6,BE6,BG6,BI6,BK6,BM6,BO6,BQ6))</f>
        <v/>
      </c>
      <c r="AS6" s="533" t="str">
        <f>IF(AO6="","",MEDIAN(BC6,BE6,BG6,BI6,BK6,BM6,BO6,BQ6))</f>
        <v/>
      </c>
      <c r="AT6" s="104"/>
      <c r="AU6" s="106">
        <f t="shared" ref="AU6:AY6" si="11">IF(ISBLANK(A6),"",A6)</f>
        <v>1</v>
      </c>
      <c r="AV6" s="76" t="str">
        <f t="shared" si="11"/>
        <v/>
      </c>
      <c r="AW6" s="76" t="str">
        <f t="shared" ca="1" si="11"/>
        <v/>
      </c>
      <c r="AX6" s="102" t="str">
        <f t="shared" si="11"/>
        <v/>
      </c>
      <c r="AY6" s="324" t="str">
        <f t="shared" si="11"/>
        <v/>
      </c>
      <c r="AZ6" s="338" t="str">
        <f>IF(ISBLANK(F6),"",F6)</f>
        <v/>
      </c>
      <c r="BA6" s="324" t="str">
        <f>IF(ISBLANK(AK6),"",AK6)</f>
        <v/>
      </c>
      <c r="BB6" s="499" t="str">
        <f>IF(ISBLANK(G6),"",G6)</f>
        <v/>
      </c>
      <c r="BC6" s="55" t="str">
        <f>IF(H6="","",IF(H6="0",COUNTIFS($H$6:$H$35, "&gt;0", $H$6:$H$35, "&lt;=100")+1,RANK(H6,$H$6:$H$35)))</f>
        <v/>
      </c>
      <c r="BD6" s="500" t="str">
        <f>IF(ISBLANK(I6),"",I6)</f>
        <v/>
      </c>
      <c r="BE6" s="55" t="str">
        <f>IF(J6="","",IF(J6="0",COUNTIFS($J$6:$J$35, "&gt;0", $J$6:$J$35, "&lt;=100")+1,RANK(J6,$J$6:$J$35)))</f>
        <v/>
      </c>
      <c r="BF6" s="500" t="str">
        <f>IF(ISBLANK(K6),"",K6)</f>
        <v/>
      </c>
      <c r="BG6" s="56" t="str">
        <f>IF(L6="","",IF(L6="0",COUNTIFS($L$6:$L$35, "&gt;0", $L$6:$L$35, "&lt;=100")+1,RANK(L6,$L$6:$L$35)))</f>
        <v/>
      </c>
      <c r="BH6" s="502" t="str">
        <f>IF(ISBLANK(M6),"",M6)</f>
        <v/>
      </c>
      <c r="BI6" s="57" t="str">
        <f>IF(N6="","",IF(N6="0",COUNTIFS($N$6:$N$35, "&gt;0", $N$6:$N$35, "&lt;=100")+1,RANK(N6,$N$6:$N$35)))</f>
        <v/>
      </c>
      <c r="BJ6" s="502" t="str">
        <f>IF(ISBLANK(O6),"",O6)</f>
        <v/>
      </c>
      <c r="BK6" s="55" t="str">
        <f>IF(P6="","",IF(P6="0",COUNTIFS($P$6:$P$35, "&gt;0", $P$6:$P$35, "&lt;=100")+1,RANK(P6,$P$6:$P$35)))</f>
        <v/>
      </c>
      <c r="BL6" s="500" t="str">
        <f>IF(ISBLANK(Q6),"",Q6)</f>
        <v/>
      </c>
      <c r="BM6" s="55" t="str">
        <f>IF(R6="","",IF(R6="0",COUNTIFS($R$6:$R$35, "&gt;0", $R$6:$R$35, "&lt;=100")+1,RANK(R6,$R$6:$R$35)))</f>
        <v/>
      </c>
      <c r="BN6" s="502" t="str">
        <f>IF(ISBLANK(S6),"",S6)</f>
        <v/>
      </c>
      <c r="BO6" s="55" t="str">
        <f>IF(T6="","",IF(T6="0",COUNTIFS($T$6:$T$35, "&gt;0", $T$6:$T$35, "&lt;=100")+1,RANK(T6,$T$6:$T$35)))</f>
        <v/>
      </c>
      <c r="BP6" s="502" t="str">
        <f>IF(ISBLANK(U6),"",U6)</f>
        <v/>
      </c>
      <c r="BQ6" s="58" t="str">
        <f>IF(V6="","",IF(V6="0",COUNTIFS($V$6:$V$35, "&gt;0", $V$6:$V$35, "&lt;=100")+1,RANK(V6,$V$6:$V$35)))</f>
        <v/>
      </c>
      <c r="BR6" s="60" t="str">
        <f>X6</f>
        <v/>
      </c>
    </row>
    <row r="7" spans="1:70">
      <c r="A7" s="54">
        <f>IF(表示変換!A7="","",表示変換!A7)</f>
        <v>2</v>
      </c>
      <c r="B7" s="75" t="str">
        <f>IF(表示変換!B7="","",表示変換!B7)</f>
        <v/>
      </c>
      <c r="C7" s="75" t="str">
        <f ca="1">IF(表示変換!D7="","",表示変換!D7)</f>
        <v/>
      </c>
      <c r="D7" s="75" t="str">
        <f>IF(表示変換!F7="","",表示変換!F7)</f>
        <v/>
      </c>
      <c r="E7" s="325" t="str">
        <f>IF(表示変換!I7="","",表示変換!I7)</f>
        <v/>
      </c>
      <c r="F7" s="487" t="str">
        <f>IF(表示変換!J7="","",表示変換!J7)</f>
        <v/>
      </c>
      <c r="G7" s="348" t="str">
        <f>IF(表示変換!N7="","",表示変換!N7)</f>
        <v/>
      </c>
      <c r="H7" s="94" t="str">
        <f t="shared" si="0"/>
        <v/>
      </c>
      <c r="I7" s="399" t="str">
        <f>IF(表示変換!O7="","",表示変換!O7)</f>
        <v/>
      </c>
      <c r="J7" s="95" t="str">
        <f t="shared" si="1"/>
        <v/>
      </c>
      <c r="K7" s="399" t="str">
        <f>IF(表示変換!P7="","",表示変換!P7)</f>
        <v/>
      </c>
      <c r="L7" s="96" t="str">
        <f t="shared" si="2"/>
        <v/>
      </c>
      <c r="M7" s="402" t="str">
        <f>IF(表示変換!Q7="","",表示変換!Q7)</f>
        <v/>
      </c>
      <c r="N7" s="97" t="str">
        <f t="shared" si="3"/>
        <v/>
      </c>
      <c r="O7" s="402" t="str">
        <f>IF(表示変換!R7="","",表示変換!R7)</f>
        <v/>
      </c>
      <c r="P7" s="95" t="str">
        <f t="shared" si="4"/>
        <v/>
      </c>
      <c r="Q7" s="399" t="str">
        <f>IF(表示変換!S7="","",表示変換!S7)</f>
        <v/>
      </c>
      <c r="R7" s="95" t="str">
        <f t="shared" si="5"/>
        <v/>
      </c>
      <c r="S7" s="402" t="str">
        <f>IF(表示変換!T7="","",表示変換!T7)</f>
        <v/>
      </c>
      <c r="T7" s="95" t="str">
        <f t="shared" si="6"/>
        <v/>
      </c>
      <c r="U7" s="402" t="str">
        <f>IF(表示変換!U7="","",表示変換!U7)</f>
        <v/>
      </c>
      <c r="V7" s="98" t="str">
        <f t="shared" si="7"/>
        <v/>
      </c>
      <c r="W7" s="59" t="str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62" t="str">
        <f t="shared" ref="X7:X35" si="13">IF(COUNTBLANK(W7)=1,"", RANK(W7,$W$6:$W$35))</f>
        <v/>
      </c>
      <c r="Z7" s="54">
        <f>Z6+1</f>
        <v>2</v>
      </c>
      <c r="AA7" s="75" t="str">
        <f>IF(表示変換!B7="","",表示変換!B7)</f>
        <v/>
      </c>
      <c r="AB7" s="91" t="str">
        <f>IF(表示変換!C7="","",表示変換!C7)</f>
        <v/>
      </c>
      <c r="AC7" s="75" t="str">
        <f>IF(AB7="","",DATEDIF(AB7,入力!$C$3,"Y"))</f>
        <v/>
      </c>
      <c r="AD7" s="75" t="str">
        <f ca="1">IF(表示変換!D7="","",表示変換!D7)</f>
        <v/>
      </c>
      <c r="AE7" s="75" t="str">
        <f>IF(表示変換!E7="","",表示変換!E7)</f>
        <v/>
      </c>
      <c r="AF7" s="75" t="str">
        <f>IF(表示変換!F7="","",表示変換!F7)</f>
        <v/>
      </c>
      <c r="AG7" s="75" t="str">
        <f>IF(表示変換!G7="","",表示変換!G7)</f>
        <v/>
      </c>
      <c r="AH7" s="75" t="str">
        <f>IF(表示変換!H7="","",表示変換!H7)</f>
        <v/>
      </c>
      <c r="AI7" s="325" t="str">
        <f>IF(表示変換!I7="","",表示変換!I7)</f>
        <v/>
      </c>
      <c r="AJ7" s="342" t="str">
        <f>IF(表示変換!J7="","",表示変換!J7)</f>
        <v/>
      </c>
      <c r="AK7" s="325" t="str">
        <f>IF(表示変換!K7="","",表示変換!K7)</f>
        <v/>
      </c>
      <c r="AL7" s="325" t="str">
        <f>IF(表示変換!L7="","",表示変換!L7)</f>
        <v/>
      </c>
      <c r="AM7" s="407" t="str">
        <f>IF(表示変換!M7="","",表示変換!M7)</f>
        <v/>
      </c>
      <c r="AN7" s="105" t="str">
        <f t="shared" ref="AN7:AN35" si="14">IF(X7="","",W7)</f>
        <v/>
      </c>
      <c r="AO7" s="105" t="str">
        <f t="shared" ref="AO7:AO35" si="15">IF(X7="","",X7)</f>
        <v/>
      </c>
      <c r="AP7" s="534" t="str">
        <f t="shared" si="8"/>
        <v/>
      </c>
      <c r="AQ7" s="535" t="str">
        <f t="shared" si="9"/>
        <v/>
      </c>
      <c r="AR7" s="535" t="str">
        <f t="shared" si="10"/>
        <v/>
      </c>
      <c r="AS7" s="533" t="str">
        <f t="shared" ref="AS7:AS35" si="16">IF(AO7="","",MEDIAN(BC7,BE7,BG7,BI7,BK7,BM7,BO7,BQ7))</f>
        <v/>
      </c>
      <c r="AT7" s="104"/>
      <c r="AU7" s="106">
        <f t="shared" ref="AU7:AU35" si="17">IF(ISBLANK(A7),"",A7)</f>
        <v>2</v>
      </c>
      <c r="AV7" s="76" t="str">
        <f t="shared" ref="AV7:AV35" si="18">IF(ISBLANK(B7),"",B7)</f>
        <v/>
      </c>
      <c r="AW7" s="76" t="str">
        <f t="shared" ref="AW7:AW35" ca="1" si="19">IF(ISBLANK(C7),"",C7)</f>
        <v/>
      </c>
      <c r="AX7" s="102" t="str">
        <f t="shared" ref="AX7:AX35" si="20">IF(ISBLANK(D7),"",D7)</f>
        <v/>
      </c>
      <c r="AY7" s="324" t="str">
        <f t="shared" ref="AY7:AY35" si="21">IF(ISBLANK(E7),"",E7)</f>
        <v/>
      </c>
      <c r="AZ7" s="338" t="str">
        <f t="shared" ref="AZ7:AZ35" si="22">IF(ISBLANK(F7),"",F7)</f>
        <v/>
      </c>
      <c r="BA7" s="324" t="str">
        <f t="shared" ref="BA7:BA35" si="23">IF(ISBLANK(AK7),"",AK7)</f>
        <v/>
      </c>
      <c r="BB7" s="499" t="str">
        <f t="shared" ref="BB7:BB35" si="24">IF(ISBLANK(G7),"",G7)</f>
        <v/>
      </c>
      <c r="BC7" s="55" t="str">
        <f t="shared" ref="BC7:BC35" si="25">IF(H7="","",IF(H7="0",COUNTIFS($H$6:$H$35, "&gt;0", $H$6:$H$35, "&lt;=100")+1,RANK(H7,$H$6:$H$35)))</f>
        <v/>
      </c>
      <c r="BD7" s="500" t="str">
        <f t="shared" ref="BD7:BD35" si="26">IF(ISBLANK(I7),"",I7)</f>
        <v/>
      </c>
      <c r="BE7" s="55" t="str">
        <f t="shared" ref="BE7:BE35" si="27">IF(J7="","",IF(J7="0",COUNTIFS($J$6:$J$35, "&gt;0", $J$6:$J$35, "&lt;=100")+1,RANK(J7,$J$6:$J$35)))</f>
        <v/>
      </c>
      <c r="BF7" s="500" t="str">
        <f t="shared" ref="BF7:BF35" si="28">IF(ISBLANK(K7),"",K7)</f>
        <v/>
      </c>
      <c r="BG7" s="56" t="str">
        <f t="shared" ref="BG7:BG35" si="29">IF(L7="","",IF(L7="0",COUNTIFS($L$6:$L$35, "&gt;0", $L$6:$L$35, "&lt;=100")+1,RANK(L7,$L$6:$L$35)))</f>
        <v/>
      </c>
      <c r="BH7" s="502" t="str">
        <f t="shared" ref="BH7:BH35" si="30">IF(ISBLANK(M7),"",M7)</f>
        <v/>
      </c>
      <c r="BI7" s="57" t="str">
        <f t="shared" ref="BI7:BI35" si="31">IF(N7="","",IF(N7="0",COUNTIFS($N$6:$N$35, "&gt;0", $N$6:$N$35, "&lt;=100")+1,RANK(N7,$N$6:$N$35)))</f>
        <v/>
      </c>
      <c r="BJ7" s="502" t="str">
        <f t="shared" ref="BJ7:BJ35" si="32">IF(ISBLANK(O7),"",O7)</f>
        <v/>
      </c>
      <c r="BK7" s="55" t="str">
        <f t="shared" ref="BK7:BK35" si="33">IF(P7="","",IF(P7="0",COUNTIFS($P$6:$P$35, "&gt;0", $P$6:$P$35, "&lt;=100")+1,RANK(P7,$P$6:$P$35)))</f>
        <v/>
      </c>
      <c r="BL7" s="500" t="str">
        <f t="shared" ref="BL7:BL35" si="34">IF(ISBLANK(Q7),"",Q7)</f>
        <v/>
      </c>
      <c r="BM7" s="55" t="str">
        <f t="shared" ref="BM7:BM35" si="35">IF(R7="","",IF(R7="0",COUNTIFS($R$6:$R$35, "&gt;0", $R$6:$R$35, "&lt;=100")+1,RANK(R7,$R$6:$R$35)))</f>
        <v/>
      </c>
      <c r="BN7" s="502" t="str">
        <f t="shared" ref="BN7:BN34" si="36">IF(ISBLANK(S7),"",S7)</f>
        <v/>
      </c>
      <c r="BO7" s="55" t="str">
        <f t="shared" ref="BO7:BO35" si="37">IF(T7="","",IF(T7="0",COUNTIFS($T$6:$T$35, "&gt;0", $T$6:$T$35, "&lt;=100")+1,RANK(T7,$T$6:$T$35)))</f>
        <v/>
      </c>
      <c r="BP7" s="502" t="str">
        <f t="shared" ref="BP7:BP35" si="38">IF(ISBLANK(U7),"",U7)</f>
        <v/>
      </c>
      <c r="BQ7" s="58" t="str">
        <f t="shared" ref="BQ7:BQ35" si="39">IF(V7="","",IF(V7="0",COUNTIFS($V$6:$V$35, "&gt;0", $V$6:$V$35, "&lt;=100")+1,RANK(V7,$V$6:$V$35)))</f>
        <v/>
      </c>
      <c r="BR7" s="60" t="str">
        <f t="shared" ref="BR7:BR35" si="40">X7</f>
        <v/>
      </c>
    </row>
    <row r="8" spans="1:70">
      <c r="A8" s="54">
        <f>IF(表示変換!A8="","",表示変換!A8)</f>
        <v>3</v>
      </c>
      <c r="B8" s="75" t="str">
        <f>IF(表示変換!B8="","",表示変換!B8)</f>
        <v/>
      </c>
      <c r="C8" s="75" t="str">
        <f ca="1">IF(表示変換!D8="","",表示変換!D8)</f>
        <v/>
      </c>
      <c r="D8" s="75" t="str">
        <f>IF(表示変換!F8="","",表示変換!F8)</f>
        <v/>
      </c>
      <c r="E8" s="325" t="str">
        <f>IF(表示変換!I8="","",表示変換!I8)</f>
        <v/>
      </c>
      <c r="F8" s="487" t="str">
        <f>IF(表示変換!J8="","",表示変換!J8)</f>
        <v/>
      </c>
      <c r="G8" s="348" t="str">
        <f>IF(表示変換!N8="","",表示変換!N8)</f>
        <v/>
      </c>
      <c r="H8" s="94" t="str">
        <f t="shared" si="0"/>
        <v/>
      </c>
      <c r="I8" s="399" t="str">
        <f>IF(表示変換!O8="","",表示変換!O8)</f>
        <v/>
      </c>
      <c r="J8" s="95" t="str">
        <f t="shared" si="1"/>
        <v/>
      </c>
      <c r="K8" s="399" t="str">
        <f>IF(表示変換!P8="","",表示変換!P8)</f>
        <v/>
      </c>
      <c r="L8" s="96" t="str">
        <f t="shared" si="2"/>
        <v/>
      </c>
      <c r="M8" s="402" t="str">
        <f>IF(表示変換!Q8="","",表示変換!Q8)</f>
        <v/>
      </c>
      <c r="N8" s="97" t="str">
        <f t="shared" si="3"/>
        <v/>
      </c>
      <c r="O8" s="402" t="str">
        <f>IF(表示変換!R8="","",表示変換!R8)</f>
        <v/>
      </c>
      <c r="P8" s="95" t="str">
        <f t="shared" si="4"/>
        <v/>
      </c>
      <c r="Q8" s="399" t="str">
        <f>IF(表示変換!S8="","",表示変換!S8)</f>
        <v/>
      </c>
      <c r="R8" s="95" t="str">
        <f t="shared" si="5"/>
        <v/>
      </c>
      <c r="S8" s="402" t="str">
        <f>IF(表示変換!T8="","",表示変換!T8)</f>
        <v/>
      </c>
      <c r="T8" s="95" t="str">
        <f t="shared" si="6"/>
        <v/>
      </c>
      <c r="U8" s="402" t="str">
        <f>IF(表示変換!U8="","",表示変換!U8)</f>
        <v/>
      </c>
      <c r="V8" s="98" t="str">
        <f t="shared" si="7"/>
        <v/>
      </c>
      <c r="W8" s="59" t="str">
        <f t="shared" si="12"/>
        <v/>
      </c>
      <c r="X8" s="162" t="str">
        <f t="shared" si="13"/>
        <v/>
      </c>
      <c r="Z8" s="45">
        <f t="shared" ref="Z8:Z35" si="41">Z7+1</f>
        <v>3</v>
      </c>
      <c r="AA8" s="75" t="str">
        <f>IF(表示変換!B8="","",表示変換!B8)</f>
        <v/>
      </c>
      <c r="AB8" s="91" t="str">
        <f>IF(表示変換!C8="","",表示変換!C8)</f>
        <v/>
      </c>
      <c r="AC8" s="75" t="str">
        <f>IF(AB8="","",DATEDIF(AB8,入力!$C$3,"Y"))</f>
        <v/>
      </c>
      <c r="AD8" s="75" t="str">
        <f ca="1">IF(表示変換!D8="","",表示変換!D8)</f>
        <v/>
      </c>
      <c r="AE8" s="75" t="str">
        <f>IF(表示変換!E8="","",表示変換!E8)</f>
        <v/>
      </c>
      <c r="AF8" s="75" t="str">
        <f>IF(表示変換!F8="","",表示変換!F8)</f>
        <v/>
      </c>
      <c r="AG8" s="75" t="str">
        <f>IF(表示変換!G8="","",表示変換!G8)</f>
        <v/>
      </c>
      <c r="AH8" s="75" t="str">
        <f>IF(表示変換!H8="","",表示変換!H8)</f>
        <v/>
      </c>
      <c r="AI8" s="325" t="str">
        <f>IF(表示変換!I8="","",表示変換!I8)</f>
        <v/>
      </c>
      <c r="AJ8" s="342" t="str">
        <f>IF(表示変換!J8="","",表示変換!J8)</f>
        <v/>
      </c>
      <c r="AK8" s="325" t="str">
        <f>IF(表示変換!K8="","",表示変換!K8)</f>
        <v/>
      </c>
      <c r="AL8" s="325" t="str">
        <f>IF(表示変換!L8="","",表示変換!L8)</f>
        <v/>
      </c>
      <c r="AM8" s="407" t="str">
        <f>IF(表示変換!M8="","",表示変換!M8)</f>
        <v/>
      </c>
      <c r="AN8" s="105" t="str">
        <f t="shared" si="14"/>
        <v/>
      </c>
      <c r="AO8" s="105" t="str">
        <f t="shared" si="15"/>
        <v/>
      </c>
      <c r="AP8" s="534" t="str">
        <f t="shared" si="8"/>
        <v/>
      </c>
      <c r="AQ8" s="535" t="str">
        <f t="shared" si="9"/>
        <v/>
      </c>
      <c r="AR8" s="535" t="str">
        <f t="shared" si="10"/>
        <v/>
      </c>
      <c r="AS8" s="533" t="str">
        <f t="shared" si="16"/>
        <v/>
      </c>
      <c r="AT8" s="104"/>
      <c r="AU8" s="106">
        <f t="shared" si="17"/>
        <v>3</v>
      </c>
      <c r="AV8" s="76" t="str">
        <f t="shared" si="18"/>
        <v/>
      </c>
      <c r="AW8" s="76" t="str">
        <f t="shared" ca="1" si="19"/>
        <v/>
      </c>
      <c r="AX8" s="102" t="str">
        <f t="shared" si="20"/>
        <v/>
      </c>
      <c r="AY8" s="324" t="str">
        <f t="shared" si="21"/>
        <v/>
      </c>
      <c r="AZ8" s="338" t="str">
        <f t="shared" si="22"/>
        <v/>
      </c>
      <c r="BA8" s="324" t="str">
        <f t="shared" si="23"/>
        <v/>
      </c>
      <c r="BB8" s="499" t="str">
        <f>IF(ISBLANK(G8),"",G8)</f>
        <v/>
      </c>
      <c r="BC8" s="55" t="str">
        <f t="shared" si="25"/>
        <v/>
      </c>
      <c r="BD8" s="500" t="str">
        <f t="shared" si="26"/>
        <v/>
      </c>
      <c r="BE8" s="55" t="str">
        <f t="shared" si="27"/>
        <v/>
      </c>
      <c r="BF8" s="500" t="str">
        <f t="shared" si="28"/>
        <v/>
      </c>
      <c r="BG8" s="56" t="str">
        <f t="shared" si="29"/>
        <v/>
      </c>
      <c r="BH8" s="502" t="str">
        <f t="shared" si="30"/>
        <v/>
      </c>
      <c r="BI8" s="57" t="str">
        <f t="shared" si="31"/>
        <v/>
      </c>
      <c r="BJ8" s="502" t="str">
        <f t="shared" si="32"/>
        <v/>
      </c>
      <c r="BK8" s="55" t="str">
        <f t="shared" si="33"/>
        <v/>
      </c>
      <c r="BL8" s="500" t="str">
        <f t="shared" si="34"/>
        <v/>
      </c>
      <c r="BM8" s="55" t="str">
        <f t="shared" si="35"/>
        <v/>
      </c>
      <c r="BN8" s="502" t="str">
        <f t="shared" si="36"/>
        <v/>
      </c>
      <c r="BO8" s="55" t="str">
        <f t="shared" si="37"/>
        <v/>
      </c>
      <c r="BP8" s="502" t="str">
        <f t="shared" si="38"/>
        <v/>
      </c>
      <c r="BQ8" s="58" t="str">
        <f t="shared" si="39"/>
        <v/>
      </c>
      <c r="BR8" s="60" t="str">
        <f t="shared" si="40"/>
        <v/>
      </c>
    </row>
    <row r="9" spans="1:70">
      <c r="A9" s="54">
        <f>IF(表示変換!A9="","",表示変換!A9)</f>
        <v>4</v>
      </c>
      <c r="B9" s="75" t="str">
        <f>IF(表示変換!B9="","",表示変換!B9)</f>
        <v/>
      </c>
      <c r="C9" s="75" t="str">
        <f ca="1">IF(表示変換!D9="","",表示変換!D9)</f>
        <v/>
      </c>
      <c r="D9" s="75" t="str">
        <f>IF(表示変換!F9="","",表示変換!F9)</f>
        <v/>
      </c>
      <c r="E9" s="325" t="str">
        <f>IF(表示変換!I9="","",表示変換!I9)</f>
        <v/>
      </c>
      <c r="F9" s="487" t="str">
        <f>IF(表示変換!J9="","",表示変換!J9)</f>
        <v/>
      </c>
      <c r="G9" s="348" t="str">
        <f>IF(表示変換!N9="","",表示変換!N9)</f>
        <v/>
      </c>
      <c r="H9" s="94" t="str">
        <f t="shared" si="0"/>
        <v/>
      </c>
      <c r="I9" s="399" t="str">
        <f>IF(表示変換!O9="","",表示変換!O9)</f>
        <v/>
      </c>
      <c r="J9" s="95" t="str">
        <f t="shared" si="1"/>
        <v/>
      </c>
      <c r="K9" s="399" t="str">
        <f>IF(表示変換!P9="","",表示変換!P9)</f>
        <v/>
      </c>
      <c r="L9" s="96" t="str">
        <f t="shared" si="2"/>
        <v/>
      </c>
      <c r="M9" s="402" t="str">
        <f>IF(表示変換!Q9="","",表示変換!Q9)</f>
        <v/>
      </c>
      <c r="N9" s="97" t="str">
        <f t="shared" si="3"/>
        <v/>
      </c>
      <c r="O9" s="402" t="str">
        <f>IF(表示変換!R9="","",表示変換!R9)</f>
        <v/>
      </c>
      <c r="P9" s="95" t="str">
        <f t="shared" si="4"/>
        <v/>
      </c>
      <c r="Q9" s="399" t="str">
        <f>IF(表示変換!S9="","",表示変換!S9)</f>
        <v/>
      </c>
      <c r="R9" s="95" t="str">
        <f t="shared" si="5"/>
        <v/>
      </c>
      <c r="S9" s="402" t="str">
        <f>IF(表示変換!T9="","",表示変換!T9)</f>
        <v/>
      </c>
      <c r="T9" s="95" t="str">
        <f t="shared" si="6"/>
        <v/>
      </c>
      <c r="U9" s="402" t="str">
        <f>IF(表示変換!U9="","",表示変換!U9)</f>
        <v/>
      </c>
      <c r="V9" s="98" t="str">
        <f t="shared" si="7"/>
        <v/>
      </c>
      <c r="W9" s="59" t="str">
        <f t="shared" si="12"/>
        <v/>
      </c>
      <c r="X9" s="162" t="str">
        <f t="shared" si="13"/>
        <v/>
      </c>
      <c r="Z9" s="45">
        <f t="shared" si="41"/>
        <v>4</v>
      </c>
      <c r="AA9" s="75" t="str">
        <f>IF(表示変換!B9="","",表示変換!B9)</f>
        <v/>
      </c>
      <c r="AB9" s="91" t="str">
        <f>IF(表示変換!C9="","",表示変換!C9)</f>
        <v/>
      </c>
      <c r="AC9" s="75" t="str">
        <f>IF(AB9="","",DATEDIF(AB9,入力!$C$3,"Y"))</f>
        <v/>
      </c>
      <c r="AD9" s="75" t="str">
        <f ca="1">IF(表示変換!D9="","",表示変換!D9)</f>
        <v/>
      </c>
      <c r="AE9" s="75" t="str">
        <f>IF(表示変換!E9="","",表示変換!E9)</f>
        <v/>
      </c>
      <c r="AF9" s="75" t="str">
        <f>IF(表示変換!F9="","",表示変換!F9)</f>
        <v/>
      </c>
      <c r="AG9" s="75" t="str">
        <f>IF(表示変換!G9="","",表示変換!G9)</f>
        <v/>
      </c>
      <c r="AH9" s="75" t="str">
        <f>IF(表示変換!H9="","",表示変換!H9)</f>
        <v/>
      </c>
      <c r="AI9" s="325" t="str">
        <f>IF(表示変換!I9="","",表示変換!I9)</f>
        <v/>
      </c>
      <c r="AJ9" s="342" t="str">
        <f>IF(表示変換!J9="","",表示変換!J9)</f>
        <v/>
      </c>
      <c r="AK9" s="325" t="str">
        <f>IF(表示変換!K9="","",表示変換!K9)</f>
        <v/>
      </c>
      <c r="AL9" s="325" t="str">
        <f>IF(表示変換!L9="","",表示変換!L9)</f>
        <v/>
      </c>
      <c r="AM9" s="407" t="str">
        <f>IF(表示変換!M9="","",表示変換!M9)</f>
        <v/>
      </c>
      <c r="AN9" s="105" t="str">
        <f t="shared" si="14"/>
        <v/>
      </c>
      <c r="AO9" s="105" t="str">
        <f t="shared" si="15"/>
        <v/>
      </c>
      <c r="AP9" s="534" t="str">
        <f t="shared" si="8"/>
        <v/>
      </c>
      <c r="AQ9" s="535" t="str">
        <f t="shared" si="9"/>
        <v/>
      </c>
      <c r="AR9" s="535" t="str">
        <f t="shared" si="10"/>
        <v/>
      </c>
      <c r="AS9" s="533" t="str">
        <f t="shared" si="16"/>
        <v/>
      </c>
      <c r="AT9" s="104"/>
      <c r="AU9" s="106">
        <f t="shared" si="17"/>
        <v>4</v>
      </c>
      <c r="AV9" s="76" t="str">
        <f t="shared" si="18"/>
        <v/>
      </c>
      <c r="AW9" s="76" t="str">
        <f t="shared" ca="1" si="19"/>
        <v/>
      </c>
      <c r="AX9" s="102" t="str">
        <f t="shared" si="20"/>
        <v/>
      </c>
      <c r="AY9" s="324" t="str">
        <f t="shared" si="21"/>
        <v/>
      </c>
      <c r="AZ9" s="338" t="str">
        <f t="shared" si="22"/>
        <v/>
      </c>
      <c r="BA9" s="324" t="str">
        <f t="shared" si="23"/>
        <v/>
      </c>
      <c r="BB9" s="499" t="str">
        <f t="shared" si="24"/>
        <v/>
      </c>
      <c r="BC9" s="55" t="str">
        <f t="shared" si="25"/>
        <v/>
      </c>
      <c r="BD9" s="500" t="str">
        <f t="shared" si="26"/>
        <v/>
      </c>
      <c r="BE9" s="55" t="str">
        <f t="shared" si="27"/>
        <v/>
      </c>
      <c r="BF9" s="500" t="str">
        <f t="shared" si="28"/>
        <v/>
      </c>
      <c r="BG9" s="56" t="str">
        <f t="shared" si="29"/>
        <v/>
      </c>
      <c r="BH9" s="502" t="str">
        <f t="shared" si="30"/>
        <v/>
      </c>
      <c r="BI9" s="57" t="str">
        <f t="shared" si="31"/>
        <v/>
      </c>
      <c r="BJ9" s="502" t="str">
        <f t="shared" si="32"/>
        <v/>
      </c>
      <c r="BK9" s="55" t="str">
        <f t="shared" si="33"/>
        <v/>
      </c>
      <c r="BL9" s="500" t="str">
        <f t="shared" si="34"/>
        <v/>
      </c>
      <c r="BM9" s="55" t="str">
        <f t="shared" si="35"/>
        <v/>
      </c>
      <c r="BN9" s="502" t="str">
        <f t="shared" si="36"/>
        <v/>
      </c>
      <c r="BO9" s="55" t="str">
        <f t="shared" si="37"/>
        <v/>
      </c>
      <c r="BP9" s="502" t="str">
        <f t="shared" si="38"/>
        <v/>
      </c>
      <c r="BQ9" s="58" t="str">
        <f t="shared" si="39"/>
        <v/>
      </c>
      <c r="BR9" s="60" t="str">
        <f t="shared" si="40"/>
        <v/>
      </c>
    </row>
    <row r="10" spans="1:70">
      <c r="A10" s="54">
        <f>IF(表示変換!A10="","",表示変換!A10)</f>
        <v>5</v>
      </c>
      <c r="B10" s="75" t="str">
        <f>IF(表示変換!B10="","",表示変換!B10)</f>
        <v/>
      </c>
      <c r="C10" s="75" t="str">
        <f ca="1">IF(表示変換!D10="","",表示変換!D10)</f>
        <v/>
      </c>
      <c r="D10" s="75" t="str">
        <f>IF(表示変換!F10="","",表示変換!F10)</f>
        <v/>
      </c>
      <c r="E10" s="325" t="str">
        <f>IF(表示変換!I10="","",表示変換!I10)</f>
        <v/>
      </c>
      <c r="F10" s="487" t="str">
        <f>IF(表示変換!J10="","",表示変換!J10)</f>
        <v/>
      </c>
      <c r="G10" s="348" t="str">
        <f>IF(表示変換!N10="","",表示変換!N10)</f>
        <v/>
      </c>
      <c r="H10" s="94" t="str">
        <f t="shared" si="0"/>
        <v/>
      </c>
      <c r="I10" s="399" t="str">
        <f>IF(表示変換!O10="","",表示変換!O10)</f>
        <v/>
      </c>
      <c r="J10" s="95" t="str">
        <f t="shared" si="1"/>
        <v/>
      </c>
      <c r="K10" s="399" t="str">
        <f>IF(表示変換!P10="","",表示変換!P10)</f>
        <v/>
      </c>
      <c r="L10" s="96" t="str">
        <f t="shared" si="2"/>
        <v/>
      </c>
      <c r="M10" s="402" t="str">
        <f>IF(表示変換!Q10="","",表示変換!Q10)</f>
        <v/>
      </c>
      <c r="N10" s="97" t="str">
        <f t="shared" si="3"/>
        <v/>
      </c>
      <c r="O10" s="402" t="str">
        <f>IF(表示変換!R10="","",表示変換!R10)</f>
        <v/>
      </c>
      <c r="P10" s="95" t="str">
        <f t="shared" si="4"/>
        <v/>
      </c>
      <c r="Q10" s="399" t="str">
        <f>IF(表示変換!S10="","",表示変換!S10)</f>
        <v/>
      </c>
      <c r="R10" s="95" t="str">
        <f t="shared" si="5"/>
        <v/>
      </c>
      <c r="S10" s="402" t="str">
        <f>IF(表示変換!T10="","",表示変換!T10)</f>
        <v/>
      </c>
      <c r="T10" s="95" t="str">
        <f t="shared" si="6"/>
        <v/>
      </c>
      <c r="U10" s="402" t="str">
        <f>IF(表示変換!U10="","",表示変換!U10)</f>
        <v/>
      </c>
      <c r="V10" s="98" t="str">
        <f t="shared" si="7"/>
        <v/>
      </c>
      <c r="W10" s="59" t="str">
        <f t="shared" si="12"/>
        <v/>
      </c>
      <c r="X10" s="162" t="str">
        <f t="shared" si="13"/>
        <v/>
      </c>
      <c r="Z10" s="45">
        <f t="shared" si="41"/>
        <v>5</v>
      </c>
      <c r="AA10" s="75" t="str">
        <f>IF(表示変換!B10="","",表示変換!B10)</f>
        <v/>
      </c>
      <c r="AB10" s="91" t="str">
        <f>IF(表示変換!C10="","",表示変換!C10)</f>
        <v/>
      </c>
      <c r="AC10" s="75" t="str">
        <f>IF(AB10="","",DATEDIF(AB10,入力!$C$3,"Y"))</f>
        <v/>
      </c>
      <c r="AD10" s="75" t="str">
        <f ca="1">IF(表示変換!D10="","",表示変換!D10)</f>
        <v/>
      </c>
      <c r="AE10" s="75" t="str">
        <f>IF(表示変換!E10="","",表示変換!E10)</f>
        <v/>
      </c>
      <c r="AF10" s="75" t="str">
        <f>IF(表示変換!F10="","",表示変換!F10)</f>
        <v/>
      </c>
      <c r="AG10" s="75" t="str">
        <f>IF(表示変換!G10="","",表示変換!G10)</f>
        <v/>
      </c>
      <c r="AH10" s="75" t="str">
        <f>IF(表示変換!H10="","",表示変換!H10)</f>
        <v/>
      </c>
      <c r="AI10" s="325" t="str">
        <f>IF(表示変換!I10="","",表示変換!I10)</f>
        <v/>
      </c>
      <c r="AJ10" s="342" t="str">
        <f>IF(表示変換!J10="","",表示変換!J10)</f>
        <v/>
      </c>
      <c r="AK10" s="325" t="str">
        <f>IF(表示変換!K10="","",表示変換!K10)</f>
        <v/>
      </c>
      <c r="AL10" s="325" t="str">
        <f>IF(表示変換!L10="","",表示変換!L10)</f>
        <v/>
      </c>
      <c r="AM10" s="407" t="str">
        <f>IF(表示変換!M10="","",表示変換!M10)</f>
        <v/>
      </c>
      <c r="AN10" s="105" t="str">
        <f t="shared" si="14"/>
        <v/>
      </c>
      <c r="AO10" s="105" t="str">
        <f t="shared" si="15"/>
        <v/>
      </c>
      <c r="AP10" s="534" t="str">
        <f t="shared" si="8"/>
        <v/>
      </c>
      <c r="AQ10" s="535" t="str">
        <f t="shared" si="9"/>
        <v/>
      </c>
      <c r="AR10" s="535" t="str">
        <f t="shared" si="10"/>
        <v/>
      </c>
      <c r="AS10" s="533" t="str">
        <f t="shared" si="16"/>
        <v/>
      </c>
      <c r="AT10" s="104"/>
      <c r="AU10" s="106">
        <f t="shared" si="17"/>
        <v>5</v>
      </c>
      <c r="AV10" s="76" t="str">
        <f t="shared" si="18"/>
        <v/>
      </c>
      <c r="AW10" s="76" t="str">
        <f t="shared" ca="1" si="19"/>
        <v/>
      </c>
      <c r="AX10" s="102" t="str">
        <f t="shared" si="20"/>
        <v/>
      </c>
      <c r="AY10" s="324" t="str">
        <f t="shared" si="21"/>
        <v/>
      </c>
      <c r="AZ10" s="338" t="str">
        <f t="shared" si="22"/>
        <v/>
      </c>
      <c r="BA10" s="324" t="str">
        <f t="shared" si="23"/>
        <v/>
      </c>
      <c r="BB10" s="499" t="str">
        <f t="shared" si="24"/>
        <v/>
      </c>
      <c r="BC10" s="55" t="str">
        <f t="shared" si="25"/>
        <v/>
      </c>
      <c r="BD10" s="500" t="str">
        <f t="shared" si="26"/>
        <v/>
      </c>
      <c r="BE10" s="55" t="str">
        <f t="shared" si="27"/>
        <v/>
      </c>
      <c r="BF10" s="500" t="str">
        <f t="shared" si="28"/>
        <v/>
      </c>
      <c r="BG10" s="56" t="str">
        <f t="shared" si="29"/>
        <v/>
      </c>
      <c r="BH10" s="502" t="str">
        <f t="shared" si="30"/>
        <v/>
      </c>
      <c r="BI10" s="57" t="str">
        <f t="shared" si="31"/>
        <v/>
      </c>
      <c r="BJ10" s="502" t="str">
        <f t="shared" si="32"/>
        <v/>
      </c>
      <c r="BK10" s="55" t="str">
        <f t="shared" si="33"/>
        <v/>
      </c>
      <c r="BL10" s="500" t="str">
        <f t="shared" si="34"/>
        <v/>
      </c>
      <c r="BM10" s="55" t="str">
        <f t="shared" si="35"/>
        <v/>
      </c>
      <c r="BN10" s="502" t="str">
        <f t="shared" si="36"/>
        <v/>
      </c>
      <c r="BO10" s="55" t="str">
        <f t="shared" si="37"/>
        <v/>
      </c>
      <c r="BP10" s="502" t="str">
        <f t="shared" si="38"/>
        <v/>
      </c>
      <c r="BQ10" s="58" t="str">
        <f t="shared" si="39"/>
        <v/>
      </c>
      <c r="BR10" s="60" t="str">
        <f t="shared" si="40"/>
        <v/>
      </c>
    </row>
    <row r="11" spans="1:70">
      <c r="A11" s="54">
        <f>IF(表示変換!A11="","",表示変換!A11)</f>
        <v>6</v>
      </c>
      <c r="B11" s="75" t="str">
        <f>IF(表示変換!B11="","",表示変換!B11)</f>
        <v/>
      </c>
      <c r="C11" s="75" t="str">
        <f ca="1">IF(表示変換!D11="","",表示変換!D11)</f>
        <v/>
      </c>
      <c r="D11" s="75" t="str">
        <f>IF(表示変換!F11="","",表示変換!F11)</f>
        <v/>
      </c>
      <c r="E11" s="325" t="str">
        <f>IF(表示変換!I11="","",表示変換!I11)</f>
        <v/>
      </c>
      <c r="F11" s="487" t="str">
        <f>IF(表示変換!J11="","",表示変換!J11)</f>
        <v/>
      </c>
      <c r="G11" s="348" t="str">
        <f>IF(表示変換!N11="","",表示変換!N11)</f>
        <v/>
      </c>
      <c r="H11" s="94" t="str">
        <f t="shared" si="0"/>
        <v/>
      </c>
      <c r="I11" s="399" t="str">
        <f>IF(表示変換!O11="","",表示変換!O11)</f>
        <v/>
      </c>
      <c r="J11" s="95" t="str">
        <f t="shared" si="1"/>
        <v/>
      </c>
      <c r="K11" s="399" t="str">
        <f>IF(表示変換!P11="","",表示変換!P11)</f>
        <v/>
      </c>
      <c r="L11" s="96" t="str">
        <f t="shared" si="2"/>
        <v/>
      </c>
      <c r="M11" s="402" t="str">
        <f>IF(表示変換!Q11="","",表示変換!Q11)</f>
        <v/>
      </c>
      <c r="N11" s="97" t="str">
        <f t="shared" si="3"/>
        <v/>
      </c>
      <c r="O11" s="402" t="str">
        <f>IF(表示変換!R11="","",表示変換!R11)</f>
        <v/>
      </c>
      <c r="P11" s="95" t="str">
        <f t="shared" si="4"/>
        <v/>
      </c>
      <c r="Q11" s="399" t="str">
        <f>IF(表示変換!S11="","",表示変換!S11)</f>
        <v/>
      </c>
      <c r="R11" s="95" t="str">
        <f t="shared" si="5"/>
        <v/>
      </c>
      <c r="S11" s="402" t="str">
        <f>IF(表示変換!T11="","",表示変換!T11)</f>
        <v/>
      </c>
      <c r="T11" s="95" t="str">
        <f t="shared" si="6"/>
        <v/>
      </c>
      <c r="U11" s="402" t="str">
        <f>IF(表示変換!U11="","",表示変換!U11)</f>
        <v/>
      </c>
      <c r="V11" s="98" t="str">
        <f t="shared" si="7"/>
        <v/>
      </c>
      <c r="W11" s="59" t="str">
        <f t="shared" si="12"/>
        <v/>
      </c>
      <c r="X11" s="162" t="str">
        <f t="shared" si="13"/>
        <v/>
      </c>
      <c r="Z11" s="45">
        <f t="shared" si="41"/>
        <v>6</v>
      </c>
      <c r="AA11" s="75" t="str">
        <f>IF(表示変換!B11="","",表示変換!B11)</f>
        <v/>
      </c>
      <c r="AB11" s="91" t="str">
        <f>IF(表示変換!C11="","",表示変換!C11)</f>
        <v/>
      </c>
      <c r="AC11" s="75" t="str">
        <f>IF(AB11="","",DATEDIF(AB11,入力!$C$3,"Y"))</f>
        <v/>
      </c>
      <c r="AD11" s="75" t="str">
        <f ca="1">IF(表示変換!D11="","",表示変換!D11)</f>
        <v/>
      </c>
      <c r="AE11" s="75" t="str">
        <f>IF(表示変換!E11="","",表示変換!E11)</f>
        <v/>
      </c>
      <c r="AF11" s="75" t="str">
        <f>IF(表示変換!F11="","",表示変換!F11)</f>
        <v/>
      </c>
      <c r="AG11" s="75" t="str">
        <f>IF(表示変換!G11="","",表示変換!G11)</f>
        <v/>
      </c>
      <c r="AH11" s="75" t="str">
        <f>IF(表示変換!H11="","",表示変換!H11)</f>
        <v/>
      </c>
      <c r="AI11" s="325" t="str">
        <f>IF(表示変換!I11="","",表示変換!I11)</f>
        <v/>
      </c>
      <c r="AJ11" s="342" t="str">
        <f>IF(表示変換!J11="","",表示変換!J11)</f>
        <v/>
      </c>
      <c r="AK11" s="325" t="str">
        <f>IF(表示変換!K11="","",表示変換!K11)</f>
        <v/>
      </c>
      <c r="AL11" s="325" t="str">
        <f>IF(表示変換!L11="","",表示変換!L11)</f>
        <v/>
      </c>
      <c r="AM11" s="407" t="str">
        <f>IF(表示変換!M11="","",表示変換!M11)</f>
        <v/>
      </c>
      <c r="AN11" s="105" t="str">
        <f t="shared" si="14"/>
        <v/>
      </c>
      <c r="AO11" s="105" t="str">
        <f t="shared" si="15"/>
        <v/>
      </c>
      <c r="AP11" s="534" t="str">
        <f t="shared" si="8"/>
        <v/>
      </c>
      <c r="AQ11" s="535" t="str">
        <f t="shared" si="9"/>
        <v/>
      </c>
      <c r="AR11" s="535" t="str">
        <f t="shared" si="10"/>
        <v/>
      </c>
      <c r="AS11" s="533" t="str">
        <f t="shared" si="16"/>
        <v/>
      </c>
      <c r="AT11" s="104"/>
      <c r="AU11" s="106">
        <f t="shared" si="17"/>
        <v>6</v>
      </c>
      <c r="AV11" s="76" t="str">
        <f t="shared" si="18"/>
        <v/>
      </c>
      <c r="AW11" s="76" t="str">
        <f t="shared" ca="1" si="19"/>
        <v/>
      </c>
      <c r="AX11" s="102" t="str">
        <f t="shared" si="20"/>
        <v/>
      </c>
      <c r="AY11" s="324" t="str">
        <f t="shared" si="21"/>
        <v/>
      </c>
      <c r="AZ11" s="338" t="str">
        <f t="shared" si="22"/>
        <v/>
      </c>
      <c r="BA11" s="324" t="str">
        <f t="shared" si="23"/>
        <v/>
      </c>
      <c r="BB11" s="499" t="str">
        <f t="shared" si="24"/>
        <v/>
      </c>
      <c r="BC11" s="55" t="str">
        <f t="shared" si="25"/>
        <v/>
      </c>
      <c r="BD11" s="500" t="str">
        <f t="shared" si="26"/>
        <v/>
      </c>
      <c r="BE11" s="55" t="str">
        <f t="shared" si="27"/>
        <v/>
      </c>
      <c r="BF11" s="500" t="str">
        <f t="shared" si="28"/>
        <v/>
      </c>
      <c r="BG11" s="56" t="str">
        <f t="shared" si="29"/>
        <v/>
      </c>
      <c r="BH11" s="502" t="str">
        <f t="shared" si="30"/>
        <v/>
      </c>
      <c r="BI11" s="57" t="str">
        <f t="shared" si="31"/>
        <v/>
      </c>
      <c r="BJ11" s="502" t="str">
        <f t="shared" si="32"/>
        <v/>
      </c>
      <c r="BK11" s="55" t="str">
        <f t="shared" si="33"/>
        <v/>
      </c>
      <c r="BL11" s="500" t="str">
        <f t="shared" si="34"/>
        <v/>
      </c>
      <c r="BM11" s="55" t="str">
        <f t="shared" si="35"/>
        <v/>
      </c>
      <c r="BN11" s="502" t="str">
        <f t="shared" si="36"/>
        <v/>
      </c>
      <c r="BO11" s="55" t="str">
        <f t="shared" si="37"/>
        <v/>
      </c>
      <c r="BP11" s="502" t="str">
        <f t="shared" si="38"/>
        <v/>
      </c>
      <c r="BQ11" s="58" t="str">
        <f t="shared" si="39"/>
        <v/>
      </c>
      <c r="BR11" s="60" t="str">
        <f t="shared" si="40"/>
        <v/>
      </c>
    </row>
    <row r="12" spans="1:70">
      <c r="A12" s="54">
        <f>IF(表示変換!A12="","",表示変換!A12)</f>
        <v>7</v>
      </c>
      <c r="B12" s="75" t="str">
        <f>IF(表示変換!B12="","",表示変換!B12)</f>
        <v/>
      </c>
      <c r="C12" s="75" t="str">
        <f ca="1">IF(表示変換!D12="","",表示変換!D12)</f>
        <v/>
      </c>
      <c r="D12" s="75" t="str">
        <f>IF(表示変換!F12="","",表示変換!F12)</f>
        <v/>
      </c>
      <c r="E12" s="325" t="str">
        <f>IF(表示変換!I12="","",表示変換!I12)</f>
        <v/>
      </c>
      <c r="F12" s="487" t="str">
        <f>IF(表示変換!J12="","",表示変換!J12)</f>
        <v/>
      </c>
      <c r="G12" s="348" t="str">
        <f>IF(表示変換!N12="","",表示変換!N12)</f>
        <v/>
      </c>
      <c r="H12" s="94" t="str">
        <f t="shared" si="0"/>
        <v/>
      </c>
      <c r="I12" s="399" t="str">
        <f>IF(表示変換!O12="","",表示変換!O12)</f>
        <v/>
      </c>
      <c r="J12" s="95" t="str">
        <f t="shared" si="1"/>
        <v/>
      </c>
      <c r="K12" s="399" t="str">
        <f>IF(表示変換!P12="","",表示変換!P12)</f>
        <v/>
      </c>
      <c r="L12" s="96" t="str">
        <f t="shared" si="2"/>
        <v/>
      </c>
      <c r="M12" s="402" t="str">
        <f>IF(表示変換!Q12="","",表示変換!Q12)</f>
        <v/>
      </c>
      <c r="N12" s="97" t="str">
        <f t="shared" si="3"/>
        <v/>
      </c>
      <c r="O12" s="402" t="str">
        <f>IF(表示変換!R12="","",表示変換!R12)</f>
        <v/>
      </c>
      <c r="P12" s="95" t="str">
        <f t="shared" si="4"/>
        <v/>
      </c>
      <c r="Q12" s="399" t="str">
        <f>IF(表示変換!S12="","",表示変換!S12)</f>
        <v/>
      </c>
      <c r="R12" s="95" t="str">
        <f t="shared" si="5"/>
        <v/>
      </c>
      <c r="S12" s="402" t="str">
        <f>IF(表示変換!T12="","",表示変換!T12)</f>
        <v/>
      </c>
      <c r="T12" s="95" t="str">
        <f t="shared" si="6"/>
        <v/>
      </c>
      <c r="U12" s="402" t="str">
        <f>IF(表示変換!U12="","",表示変換!U12)</f>
        <v/>
      </c>
      <c r="V12" s="98" t="str">
        <f t="shared" si="7"/>
        <v/>
      </c>
      <c r="W12" s="59" t="str">
        <f t="shared" si="12"/>
        <v/>
      </c>
      <c r="X12" s="162" t="str">
        <f t="shared" si="13"/>
        <v/>
      </c>
      <c r="Z12" s="45">
        <f t="shared" si="41"/>
        <v>7</v>
      </c>
      <c r="AA12" s="75" t="str">
        <f>IF(表示変換!B12="","",表示変換!B12)</f>
        <v/>
      </c>
      <c r="AB12" s="91" t="str">
        <f>IF(表示変換!C12="","",表示変換!C12)</f>
        <v/>
      </c>
      <c r="AC12" s="75" t="str">
        <f>IF(AB12="","",DATEDIF(AB12,入力!$C$3,"Y"))</f>
        <v/>
      </c>
      <c r="AD12" s="75" t="str">
        <f ca="1">IF(表示変換!D12="","",表示変換!D12)</f>
        <v/>
      </c>
      <c r="AE12" s="75" t="str">
        <f>IF(表示変換!E12="","",表示変換!E12)</f>
        <v/>
      </c>
      <c r="AF12" s="75" t="str">
        <f>IF(表示変換!F12="","",表示変換!F12)</f>
        <v/>
      </c>
      <c r="AG12" s="75" t="str">
        <f>IF(表示変換!G12="","",表示変換!G12)</f>
        <v/>
      </c>
      <c r="AH12" s="75" t="str">
        <f>IF(表示変換!H12="","",表示変換!H12)</f>
        <v/>
      </c>
      <c r="AI12" s="325" t="str">
        <f>IF(表示変換!I12="","",表示変換!I12)</f>
        <v/>
      </c>
      <c r="AJ12" s="342" t="str">
        <f>IF(表示変換!J12="","",表示変換!J12)</f>
        <v/>
      </c>
      <c r="AK12" s="325" t="str">
        <f>IF(表示変換!K12="","",表示変換!K12)</f>
        <v/>
      </c>
      <c r="AL12" s="325" t="str">
        <f>IF(表示変換!L12="","",表示変換!L12)</f>
        <v/>
      </c>
      <c r="AM12" s="407" t="str">
        <f>IF(表示変換!M12="","",表示変換!M12)</f>
        <v/>
      </c>
      <c r="AN12" s="105" t="str">
        <f t="shared" si="14"/>
        <v/>
      </c>
      <c r="AO12" s="105" t="str">
        <f t="shared" si="15"/>
        <v/>
      </c>
      <c r="AP12" s="534" t="str">
        <f t="shared" si="8"/>
        <v/>
      </c>
      <c r="AQ12" s="535" t="str">
        <f t="shared" si="9"/>
        <v/>
      </c>
      <c r="AR12" s="535" t="str">
        <f t="shared" si="10"/>
        <v/>
      </c>
      <c r="AS12" s="533" t="str">
        <f t="shared" si="16"/>
        <v/>
      </c>
      <c r="AT12" s="104"/>
      <c r="AU12" s="106">
        <f t="shared" si="17"/>
        <v>7</v>
      </c>
      <c r="AV12" s="76" t="str">
        <f t="shared" si="18"/>
        <v/>
      </c>
      <c r="AW12" s="76" t="str">
        <f t="shared" ca="1" si="19"/>
        <v/>
      </c>
      <c r="AX12" s="102" t="str">
        <f t="shared" si="20"/>
        <v/>
      </c>
      <c r="AY12" s="324" t="str">
        <f t="shared" si="21"/>
        <v/>
      </c>
      <c r="AZ12" s="338" t="str">
        <f t="shared" si="22"/>
        <v/>
      </c>
      <c r="BA12" s="324" t="str">
        <f t="shared" si="23"/>
        <v/>
      </c>
      <c r="BB12" s="499" t="str">
        <f t="shared" si="24"/>
        <v/>
      </c>
      <c r="BC12" s="55" t="str">
        <f t="shared" si="25"/>
        <v/>
      </c>
      <c r="BD12" s="500" t="str">
        <f t="shared" si="26"/>
        <v/>
      </c>
      <c r="BE12" s="55" t="str">
        <f t="shared" si="27"/>
        <v/>
      </c>
      <c r="BF12" s="500" t="str">
        <f t="shared" si="28"/>
        <v/>
      </c>
      <c r="BG12" s="56" t="str">
        <f t="shared" si="29"/>
        <v/>
      </c>
      <c r="BH12" s="502" t="str">
        <f t="shared" si="30"/>
        <v/>
      </c>
      <c r="BI12" s="57" t="str">
        <f t="shared" si="31"/>
        <v/>
      </c>
      <c r="BJ12" s="502" t="str">
        <f t="shared" si="32"/>
        <v/>
      </c>
      <c r="BK12" s="55" t="str">
        <f t="shared" si="33"/>
        <v/>
      </c>
      <c r="BL12" s="500" t="str">
        <f t="shared" si="34"/>
        <v/>
      </c>
      <c r="BM12" s="55" t="str">
        <f t="shared" si="35"/>
        <v/>
      </c>
      <c r="BN12" s="502" t="str">
        <f t="shared" si="36"/>
        <v/>
      </c>
      <c r="BO12" s="55" t="str">
        <f t="shared" si="37"/>
        <v/>
      </c>
      <c r="BP12" s="502" t="str">
        <f t="shared" si="38"/>
        <v/>
      </c>
      <c r="BQ12" s="58" t="str">
        <f t="shared" si="39"/>
        <v/>
      </c>
      <c r="BR12" s="60" t="str">
        <f t="shared" si="40"/>
        <v/>
      </c>
    </row>
    <row r="13" spans="1:70">
      <c r="A13" s="54">
        <f>IF(表示変換!A13="","",表示変換!A13)</f>
        <v>8</v>
      </c>
      <c r="B13" s="75" t="str">
        <f>IF(表示変換!B13="","",表示変換!B13)</f>
        <v/>
      </c>
      <c r="C13" s="75" t="str">
        <f ca="1">IF(表示変換!D13="","",表示変換!D13)</f>
        <v/>
      </c>
      <c r="D13" s="75" t="str">
        <f>IF(表示変換!F13="","",表示変換!F13)</f>
        <v/>
      </c>
      <c r="E13" s="325" t="str">
        <f>IF(表示変換!I13="","",表示変換!I13)</f>
        <v/>
      </c>
      <c r="F13" s="487" t="str">
        <f>IF(表示変換!J13="","",表示変換!J13)</f>
        <v/>
      </c>
      <c r="G13" s="348" t="str">
        <f>IF(表示変換!N13="","",表示変換!N13)</f>
        <v/>
      </c>
      <c r="H13" s="94" t="str">
        <f t="shared" si="0"/>
        <v/>
      </c>
      <c r="I13" s="399" t="str">
        <f>IF(表示変換!O13="","",表示変換!O13)</f>
        <v/>
      </c>
      <c r="J13" s="95" t="str">
        <f t="shared" si="1"/>
        <v/>
      </c>
      <c r="K13" s="399" t="str">
        <f>IF(表示変換!P13="","",表示変換!P13)</f>
        <v/>
      </c>
      <c r="L13" s="96" t="str">
        <f t="shared" si="2"/>
        <v/>
      </c>
      <c r="M13" s="402" t="str">
        <f>IF(表示変換!Q13="","",表示変換!Q13)</f>
        <v/>
      </c>
      <c r="N13" s="97" t="str">
        <f t="shared" si="3"/>
        <v/>
      </c>
      <c r="O13" s="402" t="str">
        <f>IF(表示変換!R13="","",表示変換!R13)</f>
        <v/>
      </c>
      <c r="P13" s="95" t="str">
        <f t="shared" si="4"/>
        <v/>
      </c>
      <c r="Q13" s="399" t="str">
        <f>IF(表示変換!S13="","",表示変換!S13)</f>
        <v/>
      </c>
      <c r="R13" s="95" t="str">
        <f t="shared" si="5"/>
        <v/>
      </c>
      <c r="S13" s="402" t="str">
        <f>IF(表示変換!T13="","",表示変換!T13)</f>
        <v/>
      </c>
      <c r="T13" s="95" t="str">
        <f t="shared" si="6"/>
        <v/>
      </c>
      <c r="U13" s="402" t="str">
        <f>IF(表示変換!U13="","",表示変換!U13)</f>
        <v/>
      </c>
      <c r="V13" s="98" t="str">
        <f t="shared" si="7"/>
        <v/>
      </c>
      <c r="W13" s="59" t="str">
        <f t="shared" si="12"/>
        <v/>
      </c>
      <c r="X13" s="162" t="str">
        <f t="shared" si="13"/>
        <v/>
      </c>
      <c r="Z13" s="45">
        <f t="shared" si="41"/>
        <v>8</v>
      </c>
      <c r="AA13" s="75" t="str">
        <f>IF(表示変換!B13="","",表示変換!B13)</f>
        <v/>
      </c>
      <c r="AB13" s="91" t="str">
        <f>IF(表示変換!C13="","",表示変換!C13)</f>
        <v/>
      </c>
      <c r="AC13" s="75" t="str">
        <f>IF(AB13="","",DATEDIF(AB13,入力!$C$3,"Y"))</f>
        <v/>
      </c>
      <c r="AD13" s="75" t="str">
        <f ca="1">IF(表示変換!D13="","",表示変換!D13)</f>
        <v/>
      </c>
      <c r="AE13" s="75" t="str">
        <f>IF(表示変換!E13="","",表示変換!E13)</f>
        <v/>
      </c>
      <c r="AF13" s="75" t="str">
        <f>IF(表示変換!F13="","",表示変換!F13)</f>
        <v/>
      </c>
      <c r="AG13" s="75" t="str">
        <f>IF(表示変換!G13="","",表示変換!G13)</f>
        <v/>
      </c>
      <c r="AH13" s="75" t="str">
        <f>IF(表示変換!H13="","",表示変換!H13)</f>
        <v/>
      </c>
      <c r="AI13" s="325" t="str">
        <f>IF(表示変換!I13="","",表示変換!I13)</f>
        <v/>
      </c>
      <c r="AJ13" s="342" t="str">
        <f>IF(表示変換!J13="","",表示変換!J13)</f>
        <v/>
      </c>
      <c r="AK13" s="325" t="str">
        <f>IF(表示変換!K13="","",表示変換!K13)</f>
        <v/>
      </c>
      <c r="AL13" s="325" t="str">
        <f>IF(表示変換!L13="","",表示変換!L13)</f>
        <v/>
      </c>
      <c r="AM13" s="407" t="str">
        <f>IF(表示変換!M13="","",表示変換!M13)</f>
        <v/>
      </c>
      <c r="AN13" s="105" t="str">
        <f t="shared" si="14"/>
        <v/>
      </c>
      <c r="AO13" s="105" t="str">
        <f t="shared" si="15"/>
        <v/>
      </c>
      <c r="AP13" s="534" t="str">
        <f t="shared" si="8"/>
        <v/>
      </c>
      <c r="AQ13" s="535" t="str">
        <f t="shared" si="9"/>
        <v/>
      </c>
      <c r="AR13" s="535" t="str">
        <f t="shared" si="10"/>
        <v/>
      </c>
      <c r="AS13" s="533" t="str">
        <f t="shared" si="16"/>
        <v/>
      </c>
      <c r="AT13" s="104"/>
      <c r="AU13" s="106">
        <f t="shared" si="17"/>
        <v>8</v>
      </c>
      <c r="AV13" s="76" t="str">
        <f t="shared" si="18"/>
        <v/>
      </c>
      <c r="AW13" s="76" t="str">
        <f t="shared" ca="1" si="19"/>
        <v/>
      </c>
      <c r="AX13" s="102" t="str">
        <f t="shared" si="20"/>
        <v/>
      </c>
      <c r="AY13" s="324" t="str">
        <f t="shared" si="21"/>
        <v/>
      </c>
      <c r="AZ13" s="338" t="str">
        <f t="shared" si="22"/>
        <v/>
      </c>
      <c r="BA13" s="324" t="str">
        <f t="shared" si="23"/>
        <v/>
      </c>
      <c r="BB13" s="499" t="str">
        <f t="shared" si="24"/>
        <v/>
      </c>
      <c r="BC13" s="55" t="str">
        <f t="shared" si="25"/>
        <v/>
      </c>
      <c r="BD13" s="500" t="str">
        <f t="shared" si="26"/>
        <v/>
      </c>
      <c r="BE13" s="55" t="str">
        <f t="shared" si="27"/>
        <v/>
      </c>
      <c r="BF13" s="500" t="str">
        <f t="shared" si="28"/>
        <v/>
      </c>
      <c r="BG13" s="56" t="str">
        <f t="shared" si="29"/>
        <v/>
      </c>
      <c r="BH13" s="502" t="str">
        <f t="shared" si="30"/>
        <v/>
      </c>
      <c r="BI13" s="57" t="str">
        <f t="shared" si="31"/>
        <v/>
      </c>
      <c r="BJ13" s="502" t="str">
        <f t="shared" si="32"/>
        <v/>
      </c>
      <c r="BK13" s="55" t="str">
        <f t="shared" si="33"/>
        <v/>
      </c>
      <c r="BL13" s="500" t="str">
        <f t="shared" si="34"/>
        <v/>
      </c>
      <c r="BM13" s="55" t="str">
        <f t="shared" si="35"/>
        <v/>
      </c>
      <c r="BN13" s="502" t="str">
        <f t="shared" si="36"/>
        <v/>
      </c>
      <c r="BO13" s="55" t="str">
        <f t="shared" si="37"/>
        <v/>
      </c>
      <c r="BP13" s="502" t="str">
        <f t="shared" si="38"/>
        <v/>
      </c>
      <c r="BQ13" s="58" t="str">
        <f t="shared" si="39"/>
        <v/>
      </c>
      <c r="BR13" s="60" t="str">
        <f t="shared" si="40"/>
        <v/>
      </c>
    </row>
    <row r="14" spans="1:70">
      <c r="A14" s="54">
        <f>IF(表示変換!A14="","",表示変換!A14)</f>
        <v>9</v>
      </c>
      <c r="B14" s="75" t="str">
        <f>IF(表示変換!B14="","",表示変換!B14)</f>
        <v/>
      </c>
      <c r="C14" s="75" t="str">
        <f ca="1">IF(表示変換!D14="","",表示変換!D14)</f>
        <v/>
      </c>
      <c r="D14" s="75" t="str">
        <f>IF(表示変換!F14="","",表示変換!F14)</f>
        <v/>
      </c>
      <c r="E14" s="325" t="str">
        <f>IF(表示変換!I14="","",表示変換!I14)</f>
        <v/>
      </c>
      <c r="F14" s="487" t="str">
        <f>IF(表示変換!J14="","",表示変換!J14)</f>
        <v/>
      </c>
      <c r="G14" s="348" t="str">
        <f>IF(表示変換!N14="","",表示変換!N14)</f>
        <v/>
      </c>
      <c r="H14" s="94" t="str">
        <f t="shared" si="0"/>
        <v/>
      </c>
      <c r="I14" s="399" t="str">
        <f>IF(表示変換!O14="","",表示変換!O14)</f>
        <v/>
      </c>
      <c r="J14" s="95" t="str">
        <f t="shared" si="1"/>
        <v/>
      </c>
      <c r="K14" s="399" t="str">
        <f>IF(表示変換!P14="","",表示変換!P14)</f>
        <v/>
      </c>
      <c r="L14" s="96" t="str">
        <f t="shared" si="2"/>
        <v/>
      </c>
      <c r="M14" s="402" t="str">
        <f>IF(表示変換!Q14="","",表示変換!Q14)</f>
        <v/>
      </c>
      <c r="N14" s="97" t="str">
        <f t="shared" si="3"/>
        <v/>
      </c>
      <c r="O14" s="402" t="str">
        <f>IF(表示変換!R14="","",表示変換!R14)</f>
        <v/>
      </c>
      <c r="P14" s="95" t="str">
        <f t="shared" si="4"/>
        <v/>
      </c>
      <c r="Q14" s="399" t="str">
        <f>IF(表示変換!S14="","",表示変換!S14)</f>
        <v/>
      </c>
      <c r="R14" s="95" t="str">
        <f t="shared" si="5"/>
        <v/>
      </c>
      <c r="S14" s="402" t="str">
        <f>IF(表示変換!T14="","",表示変換!T14)</f>
        <v/>
      </c>
      <c r="T14" s="95" t="str">
        <f t="shared" si="6"/>
        <v/>
      </c>
      <c r="U14" s="402" t="str">
        <f>IF(表示変換!U14="","",表示変換!U14)</f>
        <v/>
      </c>
      <c r="V14" s="98" t="str">
        <f t="shared" si="7"/>
        <v/>
      </c>
      <c r="W14" s="59" t="str">
        <f t="shared" si="12"/>
        <v/>
      </c>
      <c r="X14" s="162" t="str">
        <f t="shared" si="13"/>
        <v/>
      </c>
      <c r="Z14" s="45">
        <f t="shared" si="41"/>
        <v>9</v>
      </c>
      <c r="AA14" s="75" t="str">
        <f>IF(表示変換!B14="","",表示変換!B14)</f>
        <v/>
      </c>
      <c r="AB14" s="91" t="str">
        <f>IF(表示変換!C14="","",表示変換!C14)</f>
        <v/>
      </c>
      <c r="AC14" s="75" t="str">
        <f>IF(AB14="","",DATEDIF(AB14,入力!$C$3,"Y"))</f>
        <v/>
      </c>
      <c r="AD14" s="75" t="str">
        <f ca="1">IF(表示変換!D14="","",表示変換!D14)</f>
        <v/>
      </c>
      <c r="AE14" s="75" t="str">
        <f>IF(表示変換!E14="","",表示変換!E14)</f>
        <v/>
      </c>
      <c r="AF14" s="75" t="str">
        <f>IF(表示変換!F14="","",表示変換!F14)</f>
        <v/>
      </c>
      <c r="AG14" s="75" t="str">
        <f>IF(表示変換!G14="","",表示変換!G14)</f>
        <v/>
      </c>
      <c r="AH14" s="75" t="str">
        <f>IF(表示変換!H14="","",表示変換!H14)</f>
        <v/>
      </c>
      <c r="AI14" s="325" t="str">
        <f>IF(表示変換!I14="","",表示変換!I14)</f>
        <v/>
      </c>
      <c r="AJ14" s="342" t="str">
        <f>IF(表示変換!J14="","",表示変換!J14)</f>
        <v/>
      </c>
      <c r="AK14" s="325" t="str">
        <f>IF(表示変換!K14="","",表示変換!K14)</f>
        <v/>
      </c>
      <c r="AL14" s="325" t="str">
        <f>IF(表示変換!L14="","",表示変換!L14)</f>
        <v/>
      </c>
      <c r="AM14" s="407" t="str">
        <f>IF(表示変換!M14="","",表示変換!M14)</f>
        <v/>
      </c>
      <c r="AN14" s="105" t="str">
        <f t="shared" si="14"/>
        <v/>
      </c>
      <c r="AO14" s="105" t="str">
        <f t="shared" si="15"/>
        <v/>
      </c>
      <c r="AP14" s="534" t="str">
        <f t="shared" si="8"/>
        <v/>
      </c>
      <c r="AQ14" s="535" t="str">
        <f t="shared" si="9"/>
        <v/>
      </c>
      <c r="AR14" s="535" t="str">
        <f t="shared" si="10"/>
        <v/>
      </c>
      <c r="AS14" s="533" t="str">
        <f t="shared" si="16"/>
        <v/>
      </c>
      <c r="AT14" s="104"/>
      <c r="AU14" s="106">
        <f t="shared" si="17"/>
        <v>9</v>
      </c>
      <c r="AV14" s="76" t="str">
        <f t="shared" si="18"/>
        <v/>
      </c>
      <c r="AW14" s="76" t="str">
        <f t="shared" ca="1" si="19"/>
        <v/>
      </c>
      <c r="AX14" s="102" t="str">
        <f t="shared" si="20"/>
        <v/>
      </c>
      <c r="AY14" s="324" t="str">
        <f t="shared" si="21"/>
        <v/>
      </c>
      <c r="AZ14" s="338" t="str">
        <f t="shared" si="22"/>
        <v/>
      </c>
      <c r="BA14" s="324" t="str">
        <f t="shared" si="23"/>
        <v/>
      </c>
      <c r="BB14" s="499" t="str">
        <f t="shared" si="24"/>
        <v/>
      </c>
      <c r="BC14" s="55" t="str">
        <f t="shared" si="25"/>
        <v/>
      </c>
      <c r="BD14" s="500" t="str">
        <f t="shared" si="26"/>
        <v/>
      </c>
      <c r="BE14" s="55" t="str">
        <f t="shared" si="27"/>
        <v/>
      </c>
      <c r="BF14" s="500" t="str">
        <f t="shared" si="28"/>
        <v/>
      </c>
      <c r="BG14" s="56" t="str">
        <f t="shared" si="29"/>
        <v/>
      </c>
      <c r="BH14" s="502" t="str">
        <f t="shared" si="30"/>
        <v/>
      </c>
      <c r="BI14" s="57" t="str">
        <f t="shared" si="31"/>
        <v/>
      </c>
      <c r="BJ14" s="502" t="str">
        <f t="shared" si="32"/>
        <v/>
      </c>
      <c r="BK14" s="55" t="str">
        <f t="shared" si="33"/>
        <v/>
      </c>
      <c r="BL14" s="500" t="str">
        <f t="shared" si="34"/>
        <v/>
      </c>
      <c r="BM14" s="55" t="str">
        <f t="shared" si="35"/>
        <v/>
      </c>
      <c r="BN14" s="502" t="str">
        <f t="shared" si="36"/>
        <v/>
      </c>
      <c r="BO14" s="55" t="str">
        <f t="shared" si="37"/>
        <v/>
      </c>
      <c r="BP14" s="502" t="str">
        <f t="shared" si="38"/>
        <v/>
      </c>
      <c r="BQ14" s="58" t="str">
        <f t="shared" si="39"/>
        <v/>
      </c>
      <c r="BR14" s="60" t="str">
        <f t="shared" si="40"/>
        <v/>
      </c>
    </row>
    <row r="15" spans="1:70">
      <c r="A15" s="54">
        <f>IF(表示変換!A15="","",表示変換!A15)</f>
        <v>10</v>
      </c>
      <c r="B15" s="75" t="str">
        <f>IF(表示変換!B15="","",表示変換!B15)</f>
        <v/>
      </c>
      <c r="C15" s="75" t="str">
        <f ca="1">IF(表示変換!D15="","",表示変換!D15)</f>
        <v/>
      </c>
      <c r="D15" s="75" t="str">
        <f>IF(表示変換!F15="","",表示変換!F15)</f>
        <v/>
      </c>
      <c r="E15" s="325" t="str">
        <f>IF(表示変換!I15="","",表示変換!I15)</f>
        <v/>
      </c>
      <c r="F15" s="487" t="str">
        <f>IF(表示変換!J15="","",表示変換!J15)</f>
        <v/>
      </c>
      <c r="G15" s="348" t="str">
        <f>IF(表示変換!N15="","",表示変換!N15)</f>
        <v/>
      </c>
      <c r="H15" s="94" t="str">
        <f t="shared" si="0"/>
        <v/>
      </c>
      <c r="I15" s="399" t="str">
        <f>IF(表示変換!O15="","",表示変換!O15)</f>
        <v/>
      </c>
      <c r="J15" s="95" t="str">
        <f t="shared" si="1"/>
        <v/>
      </c>
      <c r="K15" s="399" t="str">
        <f>IF(表示変換!P15="","",表示変換!P15)</f>
        <v/>
      </c>
      <c r="L15" s="96" t="str">
        <f t="shared" si="2"/>
        <v/>
      </c>
      <c r="M15" s="402" t="str">
        <f>IF(表示変換!Q15="","",表示変換!Q15)</f>
        <v/>
      </c>
      <c r="N15" s="97" t="str">
        <f t="shared" si="3"/>
        <v/>
      </c>
      <c r="O15" s="402" t="str">
        <f>IF(表示変換!R15="","",表示変換!R15)</f>
        <v/>
      </c>
      <c r="P15" s="95" t="str">
        <f t="shared" si="4"/>
        <v/>
      </c>
      <c r="Q15" s="399" t="str">
        <f>IF(表示変換!S15="","",表示変換!S15)</f>
        <v/>
      </c>
      <c r="R15" s="95" t="str">
        <f t="shared" si="5"/>
        <v/>
      </c>
      <c r="S15" s="402" t="str">
        <f>IF(表示変換!T15="","",表示変換!T15)</f>
        <v/>
      </c>
      <c r="T15" s="95" t="str">
        <f t="shared" si="6"/>
        <v/>
      </c>
      <c r="U15" s="402" t="str">
        <f>IF(表示変換!U15="","",表示変換!U15)</f>
        <v/>
      </c>
      <c r="V15" s="98" t="str">
        <f t="shared" si="7"/>
        <v/>
      </c>
      <c r="W15" s="59" t="str">
        <f t="shared" si="12"/>
        <v/>
      </c>
      <c r="X15" s="162" t="str">
        <f t="shared" si="13"/>
        <v/>
      </c>
      <c r="Z15" s="45">
        <f t="shared" si="41"/>
        <v>10</v>
      </c>
      <c r="AA15" s="75" t="str">
        <f>IF(表示変換!B15="","",表示変換!B15)</f>
        <v/>
      </c>
      <c r="AB15" s="91" t="str">
        <f>IF(表示変換!C15="","",表示変換!C15)</f>
        <v/>
      </c>
      <c r="AC15" s="75" t="str">
        <f>IF(AB15="","",DATEDIF(AB15,入力!$C$3,"Y"))</f>
        <v/>
      </c>
      <c r="AD15" s="75" t="str">
        <f ca="1">IF(表示変換!D15="","",表示変換!D15)</f>
        <v/>
      </c>
      <c r="AE15" s="75" t="str">
        <f>IF(表示変換!E15="","",表示変換!E15)</f>
        <v/>
      </c>
      <c r="AF15" s="75" t="str">
        <f>IF(表示変換!F15="","",表示変換!F15)</f>
        <v/>
      </c>
      <c r="AG15" s="75" t="str">
        <f>IF(表示変換!G15="","",表示変換!G15)</f>
        <v/>
      </c>
      <c r="AH15" s="75" t="str">
        <f>IF(表示変換!H15="","",表示変換!H15)</f>
        <v/>
      </c>
      <c r="AI15" s="325" t="str">
        <f>IF(表示変換!I15="","",表示変換!I15)</f>
        <v/>
      </c>
      <c r="AJ15" s="342" t="str">
        <f>IF(表示変換!J15="","",表示変換!J15)</f>
        <v/>
      </c>
      <c r="AK15" s="325" t="str">
        <f>IF(表示変換!K15="","",表示変換!K15)</f>
        <v/>
      </c>
      <c r="AL15" s="325" t="str">
        <f>IF(表示変換!L15="","",表示変換!L15)</f>
        <v/>
      </c>
      <c r="AM15" s="407" t="str">
        <f>IF(表示変換!M15="","",表示変換!M15)</f>
        <v/>
      </c>
      <c r="AN15" s="105" t="str">
        <f t="shared" si="14"/>
        <v/>
      </c>
      <c r="AO15" s="105" t="str">
        <f t="shared" si="15"/>
        <v/>
      </c>
      <c r="AP15" s="534" t="str">
        <f t="shared" si="8"/>
        <v/>
      </c>
      <c r="AQ15" s="535" t="str">
        <f t="shared" si="9"/>
        <v/>
      </c>
      <c r="AR15" s="535" t="str">
        <f t="shared" si="10"/>
        <v/>
      </c>
      <c r="AS15" s="533" t="str">
        <f t="shared" si="16"/>
        <v/>
      </c>
      <c r="AT15" s="104"/>
      <c r="AU15" s="106">
        <f t="shared" si="17"/>
        <v>10</v>
      </c>
      <c r="AV15" s="76" t="str">
        <f t="shared" si="18"/>
        <v/>
      </c>
      <c r="AW15" s="76" t="str">
        <f t="shared" ca="1" si="19"/>
        <v/>
      </c>
      <c r="AX15" s="102" t="str">
        <f t="shared" si="20"/>
        <v/>
      </c>
      <c r="AY15" s="324" t="str">
        <f t="shared" si="21"/>
        <v/>
      </c>
      <c r="AZ15" s="338" t="str">
        <f t="shared" si="22"/>
        <v/>
      </c>
      <c r="BA15" s="324" t="str">
        <f t="shared" si="23"/>
        <v/>
      </c>
      <c r="BB15" s="499" t="str">
        <f t="shared" si="24"/>
        <v/>
      </c>
      <c r="BC15" s="55" t="str">
        <f t="shared" si="25"/>
        <v/>
      </c>
      <c r="BD15" s="500" t="str">
        <f t="shared" si="26"/>
        <v/>
      </c>
      <c r="BE15" s="55" t="str">
        <f t="shared" si="27"/>
        <v/>
      </c>
      <c r="BF15" s="500" t="str">
        <f t="shared" si="28"/>
        <v/>
      </c>
      <c r="BG15" s="56" t="str">
        <f t="shared" si="29"/>
        <v/>
      </c>
      <c r="BH15" s="502" t="str">
        <f t="shared" si="30"/>
        <v/>
      </c>
      <c r="BI15" s="57" t="str">
        <f t="shared" si="31"/>
        <v/>
      </c>
      <c r="BJ15" s="502" t="str">
        <f t="shared" si="32"/>
        <v/>
      </c>
      <c r="BK15" s="55" t="str">
        <f t="shared" si="33"/>
        <v/>
      </c>
      <c r="BL15" s="500" t="str">
        <f t="shared" si="34"/>
        <v/>
      </c>
      <c r="BM15" s="55" t="str">
        <f t="shared" si="35"/>
        <v/>
      </c>
      <c r="BN15" s="502" t="str">
        <f t="shared" si="36"/>
        <v/>
      </c>
      <c r="BO15" s="55" t="str">
        <f t="shared" si="37"/>
        <v/>
      </c>
      <c r="BP15" s="502" t="str">
        <f t="shared" si="38"/>
        <v/>
      </c>
      <c r="BQ15" s="58" t="str">
        <f t="shared" si="39"/>
        <v/>
      </c>
      <c r="BR15" s="60" t="str">
        <f t="shared" si="40"/>
        <v/>
      </c>
    </row>
    <row r="16" spans="1:70">
      <c r="A16" s="54">
        <f>IF(表示変換!A16="","",表示変換!A16)</f>
        <v>11</v>
      </c>
      <c r="B16" s="75" t="str">
        <f>IF(表示変換!B16="","",表示変換!B16)</f>
        <v/>
      </c>
      <c r="C16" s="75" t="str">
        <f ca="1">IF(表示変換!D16="","",表示変換!D16)</f>
        <v/>
      </c>
      <c r="D16" s="75" t="str">
        <f>IF(表示変換!F16="","",表示変換!F16)</f>
        <v/>
      </c>
      <c r="E16" s="325" t="str">
        <f>IF(表示変換!I16="","",表示変換!I16)</f>
        <v/>
      </c>
      <c r="F16" s="487" t="str">
        <f>IF(表示変換!J16="","",表示変換!J16)</f>
        <v/>
      </c>
      <c r="G16" s="348" t="str">
        <f>IF(表示変換!N16="","",表示変換!N16)</f>
        <v/>
      </c>
      <c r="H16" s="94" t="str">
        <f t="shared" si="0"/>
        <v/>
      </c>
      <c r="I16" s="399" t="str">
        <f>IF(表示変換!O16="","",表示変換!O16)</f>
        <v/>
      </c>
      <c r="J16" s="95" t="str">
        <f t="shared" si="1"/>
        <v/>
      </c>
      <c r="K16" s="399" t="str">
        <f>IF(表示変換!P16="","",表示変換!P16)</f>
        <v/>
      </c>
      <c r="L16" s="96" t="str">
        <f t="shared" si="2"/>
        <v/>
      </c>
      <c r="M16" s="402" t="str">
        <f>IF(表示変換!Q16="","",表示変換!Q16)</f>
        <v/>
      </c>
      <c r="N16" s="97" t="str">
        <f t="shared" si="3"/>
        <v/>
      </c>
      <c r="O16" s="402" t="str">
        <f>IF(表示変換!R16="","",表示変換!R16)</f>
        <v/>
      </c>
      <c r="P16" s="95" t="str">
        <f t="shared" si="4"/>
        <v/>
      </c>
      <c r="Q16" s="399" t="str">
        <f>IF(表示変換!S16="","",表示変換!S16)</f>
        <v/>
      </c>
      <c r="R16" s="95" t="str">
        <f t="shared" si="5"/>
        <v/>
      </c>
      <c r="S16" s="402" t="str">
        <f>IF(表示変換!T16="","",表示変換!T16)</f>
        <v/>
      </c>
      <c r="T16" s="95" t="str">
        <f t="shared" si="6"/>
        <v/>
      </c>
      <c r="U16" s="402" t="str">
        <f>IF(表示変換!U16="","",表示変換!U16)</f>
        <v/>
      </c>
      <c r="V16" s="98" t="str">
        <f t="shared" si="7"/>
        <v/>
      </c>
      <c r="W16" s="59" t="str">
        <f t="shared" si="12"/>
        <v/>
      </c>
      <c r="X16" s="162" t="str">
        <f t="shared" si="13"/>
        <v/>
      </c>
      <c r="Z16" s="45">
        <f t="shared" si="41"/>
        <v>11</v>
      </c>
      <c r="AA16" s="75" t="str">
        <f>IF(表示変換!B16="","",表示変換!B16)</f>
        <v/>
      </c>
      <c r="AB16" s="91" t="str">
        <f>IF(表示変換!C16="","",表示変換!C16)</f>
        <v/>
      </c>
      <c r="AC16" s="75" t="str">
        <f>IF(AB16="","",DATEDIF(AB16,入力!$C$3,"Y"))</f>
        <v/>
      </c>
      <c r="AD16" s="75" t="str">
        <f ca="1">IF(表示変換!D16="","",表示変換!D16)</f>
        <v/>
      </c>
      <c r="AE16" s="75" t="str">
        <f>IF(表示変換!E16="","",表示変換!E16)</f>
        <v/>
      </c>
      <c r="AF16" s="75" t="str">
        <f>IF(表示変換!F16="","",表示変換!F16)</f>
        <v/>
      </c>
      <c r="AG16" s="75" t="str">
        <f>IF(表示変換!G16="","",表示変換!G16)</f>
        <v/>
      </c>
      <c r="AH16" s="75" t="str">
        <f>IF(表示変換!H16="","",表示変換!H16)</f>
        <v/>
      </c>
      <c r="AI16" s="325" t="str">
        <f>IF(表示変換!I16="","",表示変換!I16)</f>
        <v/>
      </c>
      <c r="AJ16" s="342" t="str">
        <f>IF(表示変換!J16="","",表示変換!J16)</f>
        <v/>
      </c>
      <c r="AK16" s="325" t="str">
        <f>IF(表示変換!K16="","",表示変換!K16)</f>
        <v/>
      </c>
      <c r="AL16" s="325" t="str">
        <f>IF(表示変換!L16="","",表示変換!L16)</f>
        <v/>
      </c>
      <c r="AM16" s="407" t="str">
        <f>IF(表示変換!M16="","",表示変換!M16)</f>
        <v/>
      </c>
      <c r="AN16" s="105" t="str">
        <f t="shared" si="14"/>
        <v/>
      </c>
      <c r="AO16" s="105" t="str">
        <f t="shared" si="15"/>
        <v/>
      </c>
      <c r="AP16" s="534" t="str">
        <f t="shared" si="8"/>
        <v/>
      </c>
      <c r="AQ16" s="535" t="str">
        <f t="shared" si="9"/>
        <v/>
      </c>
      <c r="AR16" s="535" t="str">
        <f t="shared" si="10"/>
        <v/>
      </c>
      <c r="AS16" s="533" t="str">
        <f t="shared" si="16"/>
        <v/>
      </c>
      <c r="AT16" s="104"/>
      <c r="AU16" s="106">
        <f t="shared" si="17"/>
        <v>11</v>
      </c>
      <c r="AV16" s="76" t="str">
        <f t="shared" si="18"/>
        <v/>
      </c>
      <c r="AW16" s="76" t="str">
        <f t="shared" ca="1" si="19"/>
        <v/>
      </c>
      <c r="AX16" s="102" t="str">
        <f t="shared" si="20"/>
        <v/>
      </c>
      <c r="AY16" s="324" t="str">
        <f t="shared" si="21"/>
        <v/>
      </c>
      <c r="AZ16" s="338" t="str">
        <f t="shared" si="22"/>
        <v/>
      </c>
      <c r="BA16" s="324" t="str">
        <f t="shared" si="23"/>
        <v/>
      </c>
      <c r="BB16" s="499" t="str">
        <f t="shared" si="24"/>
        <v/>
      </c>
      <c r="BC16" s="55" t="str">
        <f t="shared" si="25"/>
        <v/>
      </c>
      <c r="BD16" s="500" t="str">
        <f t="shared" si="26"/>
        <v/>
      </c>
      <c r="BE16" s="55" t="str">
        <f t="shared" si="27"/>
        <v/>
      </c>
      <c r="BF16" s="500" t="str">
        <f t="shared" si="28"/>
        <v/>
      </c>
      <c r="BG16" s="56" t="str">
        <f t="shared" si="29"/>
        <v/>
      </c>
      <c r="BH16" s="502" t="str">
        <f t="shared" si="30"/>
        <v/>
      </c>
      <c r="BI16" s="57" t="str">
        <f t="shared" si="31"/>
        <v/>
      </c>
      <c r="BJ16" s="502" t="str">
        <f t="shared" si="32"/>
        <v/>
      </c>
      <c r="BK16" s="55" t="str">
        <f t="shared" si="33"/>
        <v/>
      </c>
      <c r="BL16" s="500" t="str">
        <f t="shared" si="34"/>
        <v/>
      </c>
      <c r="BM16" s="55" t="str">
        <f t="shared" si="35"/>
        <v/>
      </c>
      <c r="BN16" s="502" t="str">
        <f t="shared" si="36"/>
        <v/>
      </c>
      <c r="BO16" s="55" t="str">
        <f t="shared" si="37"/>
        <v/>
      </c>
      <c r="BP16" s="502" t="str">
        <f t="shared" si="38"/>
        <v/>
      </c>
      <c r="BQ16" s="58" t="str">
        <f t="shared" si="39"/>
        <v/>
      </c>
      <c r="BR16" s="60" t="str">
        <f t="shared" si="40"/>
        <v/>
      </c>
    </row>
    <row r="17" spans="1:70">
      <c r="A17" s="54">
        <f>IF(表示変換!A17="","",表示変換!A17)</f>
        <v>12</v>
      </c>
      <c r="B17" s="75" t="str">
        <f>IF(表示変換!B17="","",表示変換!B17)</f>
        <v/>
      </c>
      <c r="C17" s="75" t="str">
        <f ca="1">IF(表示変換!D17="","",表示変換!D17)</f>
        <v/>
      </c>
      <c r="D17" s="75" t="str">
        <f>IF(表示変換!F17="","",表示変換!F17)</f>
        <v/>
      </c>
      <c r="E17" s="325" t="str">
        <f>IF(表示変換!I17="","",表示変換!I17)</f>
        <v/>
      </c>
      <c r="F17" s="487" t="str">
        <f>IF(表示変換!J17="","",表示変換!J17)</f>
        <v/>
      </c>
      <c r="G17" s="348" t="str">
        <f>IF(表示変換!N17="","",表示変換!N17)</f>
        <v/>
      </c>
      <c r="H17" s="94" t="str">
        <f t="shared" si="0"/>
        <v/>
      </c>
      <c r="I17" s="399" t="str">
        <f>IF(表示変換!O17="","",表示変換!O17)</f>
        <v/>
      </c>
      <c r="J17" s="95" t="str">
        <f t="shared" si="1"/>
        <v/>
      </c>
      <c r="K17" s="399" t="str">
        <f>IF(表示変換!P17="","",表示変換!P17)</f>
        <v/>
      </c>
      <c r="L17" s="96" t="str">
        <f t="shared" si="2"/>
        <v/>
      </c>
      <c r="M17" s="402" t="str">
        <f>IF(表示変換!Q17="","",表示変換!Q17)</f>
        <v/>
      </c>
      <c r="N17" s="97" t="str">
        <f t="shared" si="3"/>
        <v/>
      </c>
      <c r="O17" s="402" t="str">
        <f>IF(表示変換!R17="","",表示変換!R17)</f>
        <v/>
      </c>
      <c r="P17" s="95" t="str">
        <f t="shared" si="4"/>
        <v/>
      </c>
      <c r="Q17" s="399" t="str">
        <f>IF(表示変換!S17="","",表示変換!S17)</f>
        <v/>
      </c>
      <c r="R17" s="95" t="str">
        <f t="shared" si="5"/>
        <v/>
      </c>
      <c r="S17" s="402" t="str">
        <f>IF(表示変換!T17="","",表示変換!T17)</f>
        <v/>
      </c>
      <c r="T17" s="95" t="str">
        <f t="shared" si="6"/>
        <v/>
      </c>
      <c r="U17" s="402" t="str">
        <f>IF(表示変換!U17="","",表示変換!U17)</f>
        <v/>
      </c>
      <c r="V17" s="98" t="str">
        <f t="shared" si="7"/>
        <v/>
      </c>
      <c r="W17" s="59" t="str">
        <f t="shared" si="12"/>
        <v/>
      </c>
      <c r="X17" s="162" t="str">
        <f t="shared" si="13"/>
        <v/>
      </c>
      <c r="Z17" s="45">
        <f t="shared" si="41"/>
        <v>12</v>
      </c>
      <c r="AA17" s="75" t="str">
        <f>IF(表示変換!B17="","",表示変換!B17)</f>
        <v/>
      </c>
      <c r="AB17" s="91" t="str">
        <f>IF(表示変換!C17="","",表示変換!C17)</f>
        <v/>
      </c>
      <c r="AC17" s="75" t="str">
        <f>IF(AB17="","",DATEDIF(AB17,入力!$C$3,"Y"))</f>
        <v/>
      </c>
      <c r="AD17" s="75" t="str">
        <f ca="1">IF(表示変換!D17="","",表示変換!D17)</f>
        <v/>
      </c>
      <c r="AE17" s="75" t="str">
        <f>IF(表示変換!E17="","",表示変換!E17)</f>
        <v/>
      </c>
      <c r="AF17" s="75" t="str">
        <f>IF(表示変換!F17="","",表示変換!F17)</f>
        <v/>
      </c>
      <c r="AG17" s="75" t="str">
        <f>IF(表示変換!G17="","",表示変換!G17)</f>
        <v/>
      </c>
      <c r="AH17" s="75" t="str">
        <f>IF(表示変換!H17="","",表示変換!H17)</f>
        <v/>
      </c>
      <c r="AI17" s="325" t="str">
        <f>IF(表示変換!I17="","",表示変換!I17)</f>
        <v/>
      </c>
      <c r="AJ17" s="342" t="str">
        <f>IF(表示変換!J17="","",表示変換!J17)</f>
        <v/>
      </c>
      <c r="AK17" s="325" t="str">
        <f>IF(表示変換!K17="","",表示変換!K17)</f>
        <v/>
      </c>
      <c r="AL17" s="325" t="str">
        <f>IF(表示変換!L17="","",表示変換!L17)</f>
        <v/>
      </c>
      <c r="AM17" s="407" t="str">
        <f>IF(表示変換!M17="","",表示変換!M17)</f>
        <v/>
      </c>
      <c r="AN17" s="105" t="str">
        <f t="shared" si="14"/>
        <v/>
      </c>
      <c r="AO17" s="105" t="str">
        <f t="shared" si="15"/>
        <v/>
      </c>
      <c r="AP17" s="534" t="str">
        <f t="shared" si="8"/>
        <v/>
      </c>
      <c r="AQ17" s="535" t="str">
        <f t="shared" si="9"/>
        <v/>
      </c>
      <c r="AR17" s="535" t="str">
        <f t="shared" si="10"/>
        <v/>
      </c>
      <c r="AS17" s="533" t="str">
        <f t="shared" si="16"/>
        <v/>
      </c>
      <c r="AT17" s="104"/>
      <c r="AU17" s="106">
        <f t="shared" si="17"/>
        <v>12</v>
      </c>
      <c r="AV17" s="76" t="str">
        <f t="shared" si="18"/>
        <v/>
      </c>
      <c r="AW17" s="76" t="str">
        <f t="shared" ca="1" si="19"/>
        <v/>
      </c>
      <c r="AX17" s="102" t="str">
        <f t="shared" si="20"/>
        <v/>
      </c>
      <c r="AY17" s="324" t="str">
        <f t="shared" si="21"/>
        <v/>
      </c>
      <c r="AZ17" s="338" t="str">
        <f t="shared" si="22"/>
        <v/>
      </c>
      <c r="BA17" s="324" t="str">
        <f t="shared" si="23"/>
        <v/>
      </c>
      <c r="BB17" s="499" t="str">
        <f t="shared" si="24"/>
        <v/>
      </c>
      <c r="BC17" s="55" t="str">
        <f t="shared" si="25"/>
        <v/>
      </c>
      <c r="BD17" s="500" t="str">
        <f t="shared" si="26"/>
        <v/>
      </c>
      <c r="BE17" s="55" t="str">
        <f t="shared" si="27"/>
        <v/>
      </c>
      <c r="BF17" s="500" t="str">
        <f t="shared" si="28"/>
        <v/>
      </c>
      <c r="BG17" s="56" t="str">
        <f t="shared" si="29"/>
        <v/>
      </c>
      <c r="BH17" s="502" t="str">
        <f t="shared" si="30"/>
        <v/>
      </c>
      <c r="BI17" s="57" t="str">
        <f t="shared" si="31"/>
        <v/>
      </c>
      <c r="BJ17" s="502" t="str">
        <f t="shared" si="32"/>
        <v/>
      </c>
      <c r="BK17" s="55" t="str">
        <f t="shared" si="33"/>
        <v/>
      </c>
      <c r="BL17" s="500" t="str">
        <f t="shared" si="34"/>
        <v/>
      </c>
      <c r="BM17" s="55" t="str">
        <f t="shared" si="35"/>
        <v/>
      </c>
      <c r="BN17" s="502" t="str">
        <f t="shared" si="36"/>
        <v/>
      </c>
      <c r="BO17" s="55" t="str">
        <f t="shared" si="37"/>
        <v/>
      </c>
      <c r="BP17" s="502" t="str">
        <f t="shared" si="38"/>
        <v/>
      </c>
      <c r="BQ17" s="58" t="str">
        <f t="shared" si="39"/>
        <v/>
      </c>
      <c r="BR17" s="60" t="str">
        <f t="shared" si="40"/>
        <v/>
      </c>
    </row>
    <row r="18" spans="1:70">
      <c r="A18" s="54">
        <f>IF(表示変換!A18="","",表示変換!A18)</f>
        <v>13</v>
      </c>
      <c r="B18" s="75" t="str">
        <f>IF(表示変換!B18="","",表示変換!B18)</f>
        <v/>
      </c>
      <c r="C18" s="75" t="str">
        <f ca="1">IF(表示変換!D18="","",表示変換!D18)</f>
        <v/>
      </c>
      <c r="D18" s="75" t="str">
        <f>IF(表示変換!F18="","",表示変換!F18)</f>
        <v/>
      </c>
      <c r="E18" s="325" t="str">
        <f>IF(表示変換!I18="","",表示変換!I18)</f>
        <v/>
      </c>
      <c r="F18" s="487" t="str">
        <f>IF(表示変換!J18="","",表示変換!J18)</f>
        <v/>
      </c>
      <c r="G18" s="348" t="str">
        <f>IF(表示変換!N18="","",表示変換!N18)</f>
        <v/>
      </c>
      <c r="H18" s="94" t="str">
        <f t="shared" si="0"/>
        <v/>
      </c>
      <c r="I18" s="399" t="str">
        <f>IF(表示変換!O18="","",表示変換!O18)</f>
        <v/>
      </c>
      <c r="J18" s="95" t="str">
        <f t="shared" si="1"/>
        <v/>
      </c>
      <c r="K18" s="399" t="str">
        <f>IF(表示変換!P18="","",表示変換!P18)</f>
        <v/>
      </c>
      <c r="L18" s="96" t="str">
        <f t="shared" si="2"/>
        <v/>
      </c>
      <c r="M18" s="402" t="str">
        <f>IF(表示変換!Q18="","",表示変換!Q18)</f>
        <v/>
      </c>
      <c r="N18" s="97" t="str">
        <f t="shared" si="3"/>
        <v/>
      </c>
      <c r="O18" s="402" t="str">
        <f>IF(表示変換!R18="","",表示変換!R18)</f>
        <v/>
      </c>
      <c r="P18" s="95" t="str">
        <f t="shared" si="4"/>
        <v/>
      </c>
      <c r="Q18" s="399" t="str">
        <f>IF(表示変換!S18="","",表示変換!S18)</f>
        <v/>
      </c>
      <c r="R18" s="95" t="str">
        <f t="shared" si="5"/>
        <v/>
      </c>
      <c r="S18" s="402" t="str">
        <f>IF(表示変換!T18="","",表示変換!T18)</f>
        <v/>
      </c>
      <c r="T18" s="95" t="str">
        <f t="shared" si="6"/>
        <v/>
      </c>
      <c r="U18" s="402" t="str">
        <f>IF(表示変換!U18="","",表示変換!U18)</f>
        <v/>
      </c>
      <c r="V18" s="98" t="str">
        <f t="shared" si="7"/>
        <v/>
      </c>
      <c r="W18" s="59" t="str">
        <f t="shared" si="12"/>
        <v/>
      </c>
      <c r="X18" s="162" t="str">
        <f t="shared" si="13"/>
        <v/>
      </c>
      <c r="Z18" s="45">
        <f t="shared" si="41"/>
        <v>13</v>
      </c>
      <c r="AA18" s="75" t="str">
        <f>IF(表示変換!B18="","",表示変換!B18)</f>
        <v/>
      </c>
      <c r="AB18" s="91" t="str">
        <f>IF(表示変換!C18="","",表示変換!C18)</f>
        <v/>
      </c>
      <c r="AC18" s="75" t="str">
        <f>IF(AB18="","",DATEDIF(AB18,入力!$C$3,"Y"))</f>
        <v/>
      </c>
      <c r="AD18" s="75" t="str">
        <f ca="1">IF(表示変換!D18="","",表示変換!D18)</f>
        <v/>
      </c>
      <c r="AE18" s="75" t="str">
        <f>IF(表示変換!E18="","",表示変換!E18)</f>
        <v/>
      </c>
      <c r="AF18" s="75" t="str">
        <f>IF(表示変換!F18="","",表示変換!F18)</f>
        <v/>
      </c>
      <c r="AG18" s="75" t="str">
        <f>IF(表示変換!G18="","",表示変換!G18)</f>
        <v/>
      </c>
      <c r="AH18" s="75" t="str">
        <f>IF(表示変換!H18="","",表示変換!H18)</f>
        <v/>
      </c>
      <c r="AI18" s="325" t="str">
        <f>IF(表示変換!I18="","",表示変換!I18)</f>
        <v/>
      </c>
      <c r="AJ18" s="342" t="str">
        <f>IF(表示変換!J18="","",表示変換!J18)</f>
        <v/>
      </c>
      <c r="AK18" s="325" t="str">
        <f>IF(表示変換!K18="","",表示変換!K18)</f>
        <v/>
      </c>
      <c r="AL18" s="325" t="str">
        <f>IF(表示変換!L18="","",表示変換!L18)</f>
        <v/>
      </c>
      <c r="AM18" s="407" t="str">
        <f>IF(表示変換!M18="","",表示変換!M18)</f>
        <v/>
      </c>
      <c r="AN18" s="105" t="str">
        <f t="shared" si="14"/>
        <v/>
      </c>
      <c r="AO18" s="105" t="str">
        <f t="shared" si="15"/>
        <v/>
      </c>
      <c r="AP18" s="534" t="str">
        <f t="shared" si="8"/>
        <v/>
      </c>
      <c r="AQ18" s="535" t="str">
        <f t="shared" si="9"/>
        <v/>
      </c>
      <c r="AR18" s="535" t="str">
        <f t="shared" si="10"/>
        <v/>
      </c>
      <c r="AS18" s="533" t="str">
        <f t="shared" si="16"/>
        <v/>
      </c>
      <c r="AT18" s="104"/>
      <c r="AU18" s="106">
        <f t="shared" si="17"/>
        <v>13</v>
      </c>
      <c r="AV18" s="76" t="str">
        <f t="shared" si="18"/>
        <v/>
      </c>
      <c r="AW18" s="76" t="str">
        <f t="shared" ca="1" si="19"/>
        <v/>
      </c>
      <c r="AX18" s="102" t="str">
        <f t="shared" si="20"/>
        <v/>
      </c>
      <c r="AY18" s="324" t="str">
        <f t="shared" si="21"/>
        <v/>
      </c>
      <c r="AZ18" s="338" t="str">
        <f t="shared" si="22"/>
        <v/>
      </c>
      <c r="BA18" s="324" t="str">
        <f t="shared" si="23"/>
        <v/>
      </c>
      <c r="BB18" s="499" t="str">
        <f t="shared" si="24"/>
        <v/>
      </c>
      <c r="BC18" s="55" t="str">
        <f t="shared" si="25"/>
        <v/>
      </c>
      <c r="BD18" s="500" t="str">
        <f t="shared" si="26"/>
        <v/>
      </c>
      <c r="BE18" s="55" t="str">
        <f t="shared" si="27"/>
        <v/>
      </c>
      <c r="BF18" s="500" t="str">
        <f t="shared" si="28"/>
        <v/>
      </c>
      <c r="BG18" s="56" t="str">
        <f t="shared" si="29"/>
        <v/>
      </c>
      <c r="BH18" s="502" t="str">
        <f t="shared" si="30"/>
        <v/>
      </c>
      <c r="BI18" s="57" t="str">
        <f t="shared" si="31"/>
        <v/>
      </c>
      <c r="BJ18" s="502" t="str">
        <f t="shared" si="32"/>
        <v/>
      </c>
      <c r="BK18" s="55" t="str">
        <f t="shared" si="33"/>
        <v/>
      </c>
      <c r="BL18" s="500" t="str">
        <f t="shared" si="34"/>
        <v/>
      </c>
      <c r="BM18" s="55" t="str">
        <f t="shared" si="35"/>
        <v/>
      </c>
      <c r="BN18" s="502" t="str">
        <f t="shared" si="36"/>
        <v/>
      </c>
      <c r="BO18" s="55" t="str">
        <f t="shared" si="37"/>
        <v/>
      </c>
      <c r="BP18" s="502" t="str">
        <f t="shared" si="38"/>
        <v/>
      </c>
      <c r="BQ18" s="58" t="str">
        <f t="shared" si="39"/>
        <v/>
      </c>
      <c r="BR18" s="60" t="str">
        <f t="shared" si="40"/>
        <v/>
      </c>
    </row>
    <row r="19" spans="1:70">
      <c r="A19" s="54">
        <f>IF(表示変換!A19="","",表示変換!A19)</f>
        <v>14</v>
      </c>
      <c r="B19" s="75" t="str">
        <f>IF(表示変換!B19="","",表示変換!B19)</f>
        <v/>
      </c>
      <c r="C19" s="75" t="str">
        <f ca="1">IF(表示変換!D19="","",表示変換!D19)</f>
        <v/>
      </c>
      <c r="D19" s="75" t="str">
        <f>IF(表示変換!F19="","",表示変換!F19)</f>
        <v/>
      </c>
      <c r="E19" s="325" t="str">
        <f>IF(表示変換!I19="","",表示変換!I19)</f>
        <v/>
      </c>
      <c r="F19" s="487" t="str">
        <f>IF(表示変換!J19="","",表示変換!J19)</f>
        <v/>
      </c>
      <c r="G19" s="348" t="str">
        <f>IF(表示変換!N19="","",表示変換!N19)</f>
        <v/>
      </c>
      <c r="H19" s="94" t="str">
        <f t="shared" si="0"/>
        <v/>
      </c>
      <c r="I19" s="399" t="str">
        <f>IF(表示変換!O19="","",表示変換!O19)</f>
        <v/>
      </c>
      <c r="J19" s="95" t="str">
        <f t="shared" si="1"/>
        <v/>
      </c>
      <c r="K19" s="399" t="str">
        <f>IF(表示変換!P19="","",表示変換!P19)</f>
        <v/>
      </c>
      <c r="L19" s="96" t="str">
        <f t="shared" si="2"/>
        <v/>
      </c>
      <c r="M19" s="402" t="str">
        <f>IF(表示変換!Q19="","",表示変換!Q19)</f>
        <v/>
      </c>
      <c r="N19" s="97" t="str">
        <f t="shared" si="3"/>
        <v/>
      </c>
      <c r="O19" s="402" t="str">
        <f>IF(表示変換!R19="","",表示変換!R19)</f>
        <v/>
      </c>
      <c r="P19" s="95" t="str">
        <f t="shared" si="4"/>
        <v/>
      </c>
      <c r="Q19" s="399" t="str">
        <f>IF(表示変換!S19="","",表示変換!S19)</f>
        <v/>
      </c>
      <c r="R19" s="95" t="str">
        <f t="shared" si="5"/>
        <v/>
      </c>
      <c r="S19" s="402" t="str">
        <f>IF(表示変換!T19="","",表示変換!T19)</f>
        <v/>
      </c>
      <c r="T19" s="95" t="str">
        <f t="shared" si="6"/>
        <v/>
      </c>
      <c r="U19" s="402" t="str">
        <f>IF(表示変換!U19="","",表示変換!U19)</f>
        <v/>
      </c>
      <c r="V19" s="98" t="str">
        <f t="shared" si="7"/>
        <v/>
      </c>
      <c r="W19" s="59" t="str">
        <f t="shared" si="12"/>
        <v/>
      </c>
      <c r="X19" s="162" t="str">
        <f t="shared" si="13"/>
        <v/>
      </c>
      <c r="Z19" s="45">
        <f t="shared" si="41"/>
        <v>14</v>
      </c>
      <c r="AA19" s="75" t="str">
        <f>IF(表示変換!B19="","",表示変換!B19)</f>
        <v/>
      </c>
      <c r="AB19" s="91" t="str">
        <f>IF(表示変換!C19="","",表示変換!C19)</f>
        <v/>
      </c>
      <c r="AC19" s="75" t="str">
        <f>IF(AB19="","",DATEDIF(AB19,入力!$C$3,"Y"))</f>
        <v/>
      </c>
      <c r="AD19" s="75" t="str">
        <f ca="1">IF(表示変換!D19="","",表示変換!D19)</f>
        <v/>
      </c>
      <c r="AE19" s="75" t="str">
        <f>IF(表示変換!E19="","",表示変換!E19)</f>
        <v/>
      </c>
      <c r="AF19" s="75" t="str">
        <f>IF(表示変換!F19="","",表示変換!F19)</f>
        <v/>
      </c>
      <c r="AG19" s="75" t="str">
        <f>IF(表示変換!G19="","",表示変換!G19)</f>
        <v/>
      </c>
      <c r="AH19" s="75" t="str">
        <f>IF(表示変換!H19="","",表示変換!H19)</f>
        <v/>
      </c>
      <c r="AI19" s="325" t="str">
        <f>IF(表示変換!I19="","",表示変換!I19)</f>
        <v/>
      </c>
      <c r="AJ19" s="342" t="str">
        <f>IF(表示変換!J19="","",表示変換!J19)</f>
        <v/>
      </c>
      <c r="AK19" s="325" t="str">
        <f>IF(表示変換!K19="","",表示変換!K19)</f>
        <v/>
      </c>
      <c r="AL19" s="325" t="str">
        <f>IF(表示変換!L19="","",表示変換!L19)</f>
        <v/>
      </c>
      <c r="AM19" s="407" t="str">
        <f>IF(表示変換!M19="","",表示変換!M19)</f>
        <v/>
      </c>
      <c r="AN19" s="105" t="str">
        <f t="shared" si="14"/>
        <v/>
      </c>
      <c r="AO19" s="105" t="str">
        <f t="shared" si="15"/>
        <v/>
      </c>
      <c r="AP19" s="534" t="str">
        <f t="shared" si="8"/>
        <v/>
      </c>
      <c r="AQ19" s="535" t="str">
        <f t="shared" si="9"/>
        <v/>
      </c>
      <c r="AR19" s="535" t="str">
        <f t="shared" si="10"/>
        <v/>
      </c>
      <c r="AS19" s="533" t="str">
        <f t="shared" si="16"/>
        <v/>
      </c>
      <c r="AT19" s="104"/>
      <c r="AU19" s="106">
        <f t="shared" si="17"/>
        <v>14</v>
      </c>
      <c r="AV19" s="76" t="str">
        <f t="shared" si="18"/>
        <v/>
      </c>
      <c r="AW19" s="76" t="str">
        <f t="shared" ca="1" si="19"/>
        <v/>
      </c>
      <c r="AX19" s="102" t="str">
        <f t="shared" si="20"/>
        <v/>
      </c>
      <c r="AY19" s="324" t="str">
        <f t="shared" si="21"/>
        <v/>
      </c>
      <c r="AZ19" s="338" t="str">
        <f t="shared" si="22"/>
        <v/>
      </c>
      <c r="BA19" s="324" t="str">
        <f t="shared" si="23"/>
        <v/>
      </c>
      <c r="BB19" s="499" t="str">
        <f t="shared" si="24"/>
        <v/>
      </c>
      <c r="BC19" s="55" t="str">
        <f t="shared" si="25"/>
        <v/>
      </c>
      <c r="BD19" s="500" t="str">
        <f t="shared" si="26"/>
        <v/>
      </c>
      <c r="BE19" s="55" t="str">
        <f t="shared" si="27"/>
        <v/>
      </c>
      <c r="BF19" s="500" t="str">
        <f t="shared" si="28"/>
        <v/>
      </c>
      <c r="BG19" s="56" t="str">
        <f t="shared" si="29"/>
        <v/>
      </c>
      <c r="BH19" s="502" t="str">
        <f t="shared" si="30"/>
        <v/>
      </c>
      <c r="BI19" s="57" t="str">
        <f t="shared" si="31"/>
        <v/>
      </c>
      <c r="BJ19" s="502" t="str">
        <f t="shared" si="32"/>
        <v/>
      </c>
      <c r="BK19" s="55" t="str">
        <f t="shared" si="33"/>
        <v/>
      </c>
      <c r="BL19" s="500" t="str">
        <f t="shared" si="34"/>
        <v/>
      </c>
      <c r="BM19" s="55" t="str">
        <f t="shared" si="35"/>
        <v/>
      </c>
      <c r="BN19" s="502" t="str">
        <f t="shared" si="36"/>
        <v/>
      </c>
      <c r="BO19" s="55" t="str">
        <f t="shared" si="37"/>
        <v/>
      </c>
      <c r="BP19" s="502" t="str">
        <f t="shared" si="38"/>
        <v/>
      </c>
      <c r="BQ19" s="58" t="str">
        <f t="shared" si="39"/>
        <v/>
      </c>
      <c r="BR19" s="60" t="str">
        <f t="shared" si="40"/>
        <v/>
      </c>
    </row>
    <row r="20" spans="1:70">
      <c r="A20" s="54">
        <f>IF(表示変換!A20="","",表示変換!A20)</f>
        <v>15</v>
      </c>
      <c r="B20" s="75" t="str">
        <f>IF(表示変換!B20="","",表示変換!B20)</f>
        <v/>
      </c>
      <c r="C20" s="75" t="str">
        <f ca="1">IF(表示変換!D20="","",表示変換!D20)</f>
        <v/>
      </c>
      <c r="D20" s="75" t="str">
        <f>IF(表示変換!F20="","",表示変換!F20)</f>
        <v/>
      </c>
      <c r="E20" s="325" t="str">
        <f>IF(表示変換!I20="","",表示変換!I20)</f>
        <v/>
      </c>
      <c r="F20" s="487" t="str">
        <f>IF(表示変換!J20="","",表示変換!J20)</f>
        <v/>
      </c>
      <c r="G20" s="348" t="str">
        <f>IF(表示変換!N20="","",表示変換!N20)</f>
        <v/>
      </c>
      <c r="H20" s="94" t="str">
        <f t="shared" si="0"/>
        <v/>
      </c>
      <c r="I20" s="399" t="str">
        <f>IF(表示変換!O20="","",表示変換!O20)</f>
        <v/>
      </c>
      <c r="J20" s="95" t="str">
        <f t="shared" si="1"/>
        <v/>
      </c>
      <c r="K20" s="399" t="str">
        <f>IF(表示変換!P20="","",表示変換!P20)</f>
        <v/>
      </c>
      <c r="L20" s="96" t="str">
        <f t="shared" si="2"/>
        <v/>
      </c>
      <c r="M20" s="402" t="str">
        <f>IF(表示変換!Q20="","",表示変換!Q20)</f>
        <v/>
      </c>
      <c r="N20" s="97" t="str">
        <f t="shared" si="3"/>
        <v/>
      </c>
      <c r="O20" s="402" t="str">
        <f>IF(表示変換!R20="","",表示変換!R20)</f>
        <v/>
      </c>
      <c r="P20" s="95" t="str">
        <f t="shared" si="4"/>
        <v/>
      </c>
      <c r="Q20" s="399" t="str">
        <f>IF(表示変換!S20="","",表示変換!S20)</f>
        <v/>
      </c>
      <c r="R20" s="95" t="str">
        <f t="shared" si="5"/>
        <v/>
      </c>
      <c r="S20" s="402" t="str">
        <f>IF(表示変換!T20="","",表示変換!T20)</f>
        <v/>
      </c>
      <c r="T20" s="95" t="str">
        <f t="shared" si="6"/>
        <v/>
      </c>
      <c r="U20" s="402" t="str">
        <f>IF(表示変換!U20="","",表示変換!U20)</f>
        <v/>
      </c>
      <c r="V20" s="98" t="str">
        <f t="shared" si="7"/>
        <v/>
      </c>
      <c r="W20" s="59" t="str">
        <f t="shared" si="12"/>
        <v/>
      </c>
      <c r="X20" s="162" t="str">
        <f t="shared" si="13"/>
        <v/>
      </c>
      <c r="Z20" s="45">
        <f t="shared" si="41"/>
        <v>15</v>
      </c>
      <c r="AA20" s="75" t="str">
        <f>IF(表示変換!B20="","",表示変換!B20)</f>
        <v/>
      </c>
      <c r="AB20" s="91" t="str">
        <f>IF(表示変換!C20="","",表示変換!C20)</f>
        <v/>
      </c>
      <c r="AC20" s="75" t="str">
        <f>IF(AB20="","",DATEDIF(AB20,入力!$C$3,"Y"))</f>
        <v/>
      </c>
      <c r="AD20" s="75" t="str">
        <f ca="1">IF(表示変換!D20="","",表示変換!D20)</f>
        <v/>
      </c>
      <c r="AE20" s="75" t="str">
        <f>IF(表示変換!E20="","",表示変換!E20)</f>
        <v/>
      </c>
      <c r="AF20" s="75" t="str">
        <f>IF(表示変換!F20="","",表示変換!F20)</f>
        <v/>
      </c>
      <c r="AG20" s="75" t="str">
        <f>IF(表示変換!G20="","",表示変換!G20)</f>
        <v/>
      </c>
      <c r="AH20" s="75" t="str">
        <f>IF(表示変換!H20="","",表示変換!H20)</f>
        <v/>
      </c>
      <c r="AI20" s="325" t="str">
        <f>IF(表示変換!I20="","",表示変換!I20)</f>
        <v/>
      </c>
      <c r="AJ20" s="342" t="str">
        <f>IF(表示変換!J20="","",表示変換!J20)</f>
        <v/>
      </c>
      <c r="AK20" s="325" t="str">
        <f>IF(表示変換!K20="","",表示変換!K20)</f>
        <v/>
      </c>
      <c r="AL20" s="325" t="str">
        <f>IF(表示変換!L20="","",表示変換!L20)</f>
        <v/>
      </c>
      <c r="AM20" s="407" t="str">
        <f>IF(表示変換!M20="","",表示変換!M20)</f>
        <v/>
      </c>
      <c r="AN20" s="105" t="str">
        <f t="shared" si="14"/>
        <v/>
      </c>
      <c r="AO20" s="105" t="str">
        <f t="shared" si="15"/>
        <v/>
      </c>
      <c r="AP20" s="534" t="str">
        <f t="shared" si="8"/>
        <v/>
      </c>
      <c r="AQ20" s="535" t="str">
        <f t="shared" si="9"/>
        <v/>
      </c>
      <c r="AR20" s="535" t="str">
        <f t="shared" si="10"/>
        <v/>
      </c>
      <c r="AS20" s="533" t="str">
        <f t="shared" si="16"/>
        <v/>
      </c>
      <c r="AT20" s="104"/>
      <c r="AU20" s="106">
        <f t="shared" si="17"/>
        <v>15</v>
      </c>
      <c r="AV20" s="76" t="str">
        <f t="shared" si="18"/>
        <v/>
      </c>
      <c r="AW20" s="76" t="str">
        <f t="shared" ca="1" si="19"/>
        <v/>
      </c>
      <c r="AX20" s="102" t="str">
        <f t="shared" si="20"/>
        <v/>
      </c>
      <c r="AY20" s="324" t="str">
        <f t="shared" si="21"/>
        <v/>
      </c>
      <c r="AZ20" s="338" t="str">
        <f t="shared" si="22"/>
        <v/>
      </c>
      <c r="BA20" s="324" t="str">
        <f t="shared" si="23"/>
        <v/>
      </c>
      <c r="BB20" s="499" t="str">
        <f t="shared" si="24"/>
        <v/>
      </c>
      <c r="BC20" s="55" t="str">
        <f t="shared" si="25"/>
        <v/>
      </c>
      <c r="BD20" s="500" t="str">
        <f t="shared" si="26"/>
        <v/>
      </c>
      <c r="BE20" s="55" t="str">
        <f t="shared" si="27"/>
        <v/>
      </c>
      <c r="BF20" s="500" t="str">
        <f t="shared" si="28"/>
        <v/>
      </c>
      <c r="BG20" s="56" t="str">
        <f t="shared" si="29"/>
        <v/>
      </c>
      <c r="BH20" s="502" t="str">
        <f t="shared" si="30"/>
        <v/>
      </c>
      <c r="BI20" s="57" t="str">
        <f t="shared" si="31"/>
        <v/>
      </c>
      <c r="BJ20" s="502" t="str">
        <f t="shared" si="32"/>
        <v/>
      </c>
      <c r="BK20" s="55" t="str">
        <f t="shared" si="33"/>
        <v/>
      </c>
      <c r="BL20" s="500" t="str">
        <f t="shared" si="34"/>
        <v/>
      </c>
      <c r="BM20" s="55" t="str">
        <f t="shared" si="35"/>
        <v/>
      </c>
      <c r="BN20" s="502" t="str">
        <f t="shared" si="36"/>
        <v/>
      </c>
      <c r="BO20" s="55" t="str">
        <f t="shared" si="37"/>
        <v/>
      </c>
      <c r="BP20" s="502" t="str">
        <f t="shared" si="38"/>
        <v/>
      </c>
      <c r="BQ20" s="58" t="str">
        <f t="shared" si="39"/>
        <v/>
      </c>
      <c r="BR20" s="60" t="str">
        <f t="shared" si="40"/>
        <v/>
      </c>
    </row>
    <row r="21" spans="1:70">
      <c r="A21" s="54">
        <f>IF(表示変換!A21="","",表示変換!A21)</f>
        <v>16</v>
      </c>
      <c r="B21" s="75" t="str">
        <f>IF(表示変換!B21="","",表示変換!B21)</f>
        <v/>
      </c>
      <c r="C21" s="75" t="str">
        <f ca="1">IF(表示変換!D21="","",表示変換!D21)</f>
        <v/>
      </c>
      <c r="D21" s="75" t="str">
        <f>IF(表示変換!F21="","",表示変換!F21)</f>
        <v/>
      </c>
      <c r="E21" s="325" t="str">
        <f>IF(表示変換!I21="","",表示変換!I21)</f>
        <v/>
      </c>
      <c r="F21" s="487" t="str">
        <f>IF(表示変換!J21="","",表示変換!J21)</f>
        <v/>
      </c>
      <c r="G21" s="348" t="str">
        <f>IF(表示変換!N21="","",表示変換!N21)</f>
        <v/>
      </c>
      <c r="H21" s="94" t="str">
        <f t="shared" si="0"/>
        <v/>
      </c>
      <c r="I21" s="399" t="str">
        <f>IF(表示変換!O21="","",表示変換!O21)</f>
        <v/>
      </c>
      <c r="J21" s="95" t="str">
        <f t="shared" si="1"/>
        <v/>
      </c>
      <c r="K21" s="399" t="str">
        <f>IF(表示変換!P21="","",表示変換!P21)</f>
        <v/>
      </c>
      <c r="L21" s="96" t="str">
        <f t="shared" si="2"/>
        <v/>
      </c>
      <c r="M21" s="402" t="str">
        <f>IF(表示変換!Q21="","",表示変換!Q21)</f>
        <v/>
      </c>
      <c r="N21" s="97" t="str">
        <f t="shared" si="3"/>
        <v/>
      </c>
      <c r="O21" s="402" t="str">
        <f>IF(表示変換!R21="","",表示変換!R21)</f>
        <v/>
      </c>
      <c r="P21" s="95" t="str">
        <f t="shared" si="4"/>
        <v/>
      </c>
      <c r="Q21" s="399" t="str">
        <f>IF(表示変換!S21="","",表示変換!S21)</f>
        <v/>
      </c>
      <c r="R21" s="95" t="str">
        <f t="shared" si="5"/>
        <v/>
      </c>
      <c r="S21" s="402" t="str">
        <f>IF(表示変換!T21="","",表示変換!T21)</f>
        <v/>
      </c>
      <c r="T21" s="95" t="str">
        <f t="shared" si="6"/>
        <v/>
      </c>
      <c r="U21" s="402" t="str">
        <f>IF(表示変換!U21="","",表示変換!U21)</f>
        <v/>
      </c>
      <c r="V21" s="98" t="str">
        <f t="shared" si="7"/>
        <v/>
      </c>
      <c r="W21" s="59" t="str">
        <f t="shared" si="12"/>
        <v/>
      </c>
      <c r="X21" s="162" t="str">
        <f t="shared" si="13"/>
        <v/>
      </c>
      <c r="Z21" s="45">
        <f t="shared" si="41"/>
        <v>16</v>
      </c>
      <c r="AA21" s="75" t="str">
        <f>IF(表示変換!B21="","",表示変換!B21)</f>
        <v/>
      </c>
      <c r="AB21" s="91" t="str">
        <f>IF(表示変換!C21="","",表示変換!C21)</f>
        <v/>
      </c>
      <c r="AC21" s="75" t="str">
        <f>IF(AB21="","",DATEDIF(AB21,入力!$C$3,"Y"))</f>
        <v/>
      </c>
      <c r="AD21" s="75" t="str">
        <f ca="1">IF(表示変換!D21="","",表示変換!D21)</f>
        <v/>
      </c>
      <c r="AE21" s="75" t="str">
        <f>IF(表示変換!E21="","",表示変換!E21)</f>
        <v/>
      </c>
      <c r="AF21" s="75" t="str">
        <f>IF(表示変換!F21="","",表示変換!F21)</f>
        <v/>
      </c>
      <c r="AG21" s="75" t="str">
        <f>IF(表示変換!G21="","",表示変換!G21)</f>
        <v/>
      </c>
      <c r="AH21" s="75" t="str">
        <f>IF(表示変換!H21="","",表示変換!H21)</f>
        <v/>
      </c>
      <c r="AI21" s="325" t="str">
        <f>IF(表示変換!I21="","",表示変換!I21)</f>
        <v/>
      </c>
      <c r="AJ21" s="342" t="str">
        <f>IF(表示変換!J21="","",表示変換!J21)</f>
        <v/>
      </c>
      <c r="AK21" s="325" t="str">
        <f>IF(表示変換!K21="","",表示変換!K21)</f>
        <v/>
      </c>
      <c r="AL21" s="325" t="str">
        <f>IF(表示変換!L21="","",表示変換!L21)</f>
        <v/>
      </c>
      <c r="AM21" s="407" t="str">
        <f>IF(表示変換!M21="","",表示変換!M21)</f>
        <v/>
      </c>
      <c r="AN21" s="105" t="str">
        <f>IF(X21="","",W21)</f>
        <v/>
      </c>
      <c r="AO21" s="105" t="str">
        <f t="shared" si="15"/>
        <v/>
      </c>
      <c r="AP21" s="534" t="str">
        <f t="shared" si="8"/>
        <v/>
      </c>
      <c r="AQ21" s="535" t="str">
        <f t="shared" si="9"/>
        <v/>
      </c>
      <c r="AR21" s="535" t="str">
        <f t="shared" si="10"/>
        <v/>
      </c>
      <c r="AS21" s="533" t="str">
        <f t="shared" si="16"/>
        <v/>
      </c>
      <c r="AT21" s="104"/>
      <c r="AU21" s="106">
        <f t="shared" si="17"/>
        <v>16</v>
      </c>
      <c r="AV21" s="76" t="str">
        <f t="shared" si="18"/>
        <v/>
      </c>
      <c r="AW21" s="76" t="str">
        <f t="shared" ca="1" si="19"/>
        <v/>
      </c>
      <c r="AX21" s="102" t="str">
        <f t="shared" si="20"/>
        <v/>
      </c>
      <c r="AY21" s="324" t="str">
        <f t="shared" si="21"/>
        <v/>
      </c>
      <c r="AZ21" s="338" t="str">
        <f t="shared" si="22"/>
        <v/>
      </c>
      <c r="BA21" s="324" t="str">
        <f>IF(ISBLANK(AK21),"",AK21)</f>
        <v/>
      </c>
      <c r="BB21" s="499" t="str">
        <f t="shared" si="24"/>
        <v/>
      </c>
      <c r="BC21" s="55" t="str">
        <f t="shared" si="25"/>
        <v/>
      </c>
      <c r="BD21" s="500" t="str">
        <f t="shared" si="26"/>
        <v/>
      </c>
      <c r="BE21" s="55" t="str">
        <f t="shared" si="27"/>
        <v/>
      </c>
      <c r="BF21" s="500" t="str">
        <f t="shared" si="28"/>
        <v/>
      </c>
      <c r="BG21" s="56" t="str">
        <f t="shared" si="29"/>
        <v/>
      </c>
      <c r="BH21" s="502" t="str">
        <f t="shared" si="30"/>
        <v/>
      </c>
      <c r="BI21" s="57" t="str">
        <f t="shared" si="31"/>
        <v/>
      </c>
      <c r="BJ21" s="502" t="str">
        <f t="shared" si="32"/>
        <v/>
      </c>
      <c r="BK21" s="55" t="str">
        <f t="shared" si="33"/>
        <v/>
      </c>
      <c r="BL21" s="500" t="str">
        <f t="shared" si="34"/>
        <v/>
      </c>
      <c r="BM21" s="55" t="str">
        <f t="shared" si="35"/>
        <v/>
      </c>
      <c r="BN21" s="502" t="str">
        <f t="shared" si="36"/>
        <v/>
      </c>
      <c r="BO21" s="55" t="str">
        <f t="shared" si="37"/>
        <v/>
      </c>
      <c r="BP21" s="502" t="str">
        <f t="shared" si="38"/>
        <v/>
      </c>
      <c r="BQ21" s="58" t="str">
        <f t="shared" si="39"/>
        <v/>
      </c>
      <c r="BR21" s="60" t="str">
        <f t="shared" si="40"/>
        <v/>
      </c>
    </row>
    <row r="22" spans="1:70">
      <c r="A22" s="54">
        <f>IF(表示変換!A22="","",表示変換!A22)</f>
        <v>17</v>
      </c>
      <c r="B22" s="75" t="str">
        <f>IF(表示変換!B22="","",表示変換!B22)</f>
        <v/>
      </c>
      <c r="C22" s="75" t="str">
        <f ca="1">IF(表示変換!D22="","",表示変換!D22)</f>
        <v/>
      </c>
      <c r="D22" s="75" t="str">
        <f>IF(表示変換!F22="","",表示変換!F22)</f>
        <v/>
      </c>
      <c r="E22" s="325" t="str">
        <f>IF(表示変換!I22="","",表示変換!I22)</f>
        <v/>
      </c>
      <c r="F22" s="487" t="str">
        <f>IF(表示変換!J22="","",表示変換!J22)</f>
        <v/>
      </c>
      <c r="G22" s="348" t="str">
        <f>IF(表示変換!N22="","",表示変換!N22)</f>
        <v/>
      </c>
      <c r="H22" s="94" t="str">
        <f t="shared" si="0"/>
        <v/>
      </c>
      <c r="I22" s="399" t="str">
        <f>IF(表示変換!O22="","",表示変換!O22)</f>
        <v/>
      </c>
      <c r="J22" s="95" t="str">
        <f t="shared" si="1"/>
        <v/>
      </c>
      <c r="K22" s="399" t="str">
        <f>IF(表示変換!P22="","",表示変換!P22)</f>
        <v/>
      </c>
      <c r="L22" s="96" t="str">
        <f t="shared" si="2"/>
        <v/>
      </c>
      <c r="M22" s="402" t="str">
        <f>IF(表示変換!Q22="","",表示変換!Q22)</f>
        <v/>
      </c>
      <c r="N22" s="97" t="str">
        <f t="shared" si="3"/>
        <v/>
      </c>
      <c r="O22" s="402" t="str">
        <f>IF(表示変換!R22="","",表示変換!R22)</f>
        <v/>
      </c>
      <c r="P22" s="95" t="str">
        <f t="shared" si="4"/>
        <v/>
      </c>
      <c r="Q22" s="399" t="str">
        <f>IF(表示変換!S22="","",表示変換!S22)</f>
        <v/>
      </c>
      <c r="R22" s="95" t="str">
        <f t="shared" si="5"/>
        <v/>
      </c>
      <c r="S22" s="402" t="str">
        <f>IF(表示変換!T22="","",表示変換!T22)</f>
        <v/>
      </c>
      <c r="T22" s="95" t="str">
        <f t="shared" si="6"/>
        <v/>
      </c>
      <c r="U22" s="402" t="str">
        <f>IF(表示変換!U22="","",表示変換!U22)</f>
        <v/>
      </c>
      <c r="V22" s="98" t="str">
        <f t="shared" si="7"/>
        <v/>
      </c>
      <c r="W22" s="59" t="str">
        <f t="shared" si="12"/>
        <v/>
      </c>
      <c r="X22" s="162" t="str">
        <f t="shared" si="13"/>
        <v/>
      </c>
      <c r="Z22" s="45">
        <f t="shared" si="41"/>
        <v>17</v>
      </c>
      <c r="AA22" s="75" t="str">
        <f>IF(表示変換!B22="","",表示変換!B22)</f>
        <v/>
      </c>
      <c r="AB22" s="91" t="str">
        <f>IF(表示変換!C22="","",表示変換!C22)</f>
        <v/>
      </c>
      <c r="AC22" s="75" t="str">
        <f>IF(AB22="","",DATEDIF(AB22,入力!$C$3,"Y"))</f>
        <v/>
      </c>
      <c r="AD22" s="75" t="str">
        <f ca="1">IF(表示変換!D22="","",表示変換!D22)</f>
        <v/>
      </c>
      <c r="AE22" s="75" t="str">
        <f>IF(表示変換!E22="","",表示変換!E22)</f>
        <v/>
      </c>
      <c r="AF22" s="75" t="str">
        <f>IF(表示変換!F22="","",表示変換!F22)</f>
        <v/>
      </c>
      <c r="AG22" s="75" t="str">
        <f>IF(表示変換!G22="","",表示変換!G22)</f>
        <v/>
      </c>
      <c r="AH22" s="75" t="str">
        <f>IF(表示変換!H22="","",表示変換!H22)</f>
        <v/>
      </c>
      <c r="AI22" s="325" t="str">
        <f>IF(表示変換!I22="","",表示変換!I22)</f>
        <v/>
      </c>
      <c r="AJ22" s="342" t="str">
        <f>IF(表示変換!J22="","",表示変換!J22)</f>
        <v/>
      </c>
      <c r="AK22" s="325" t="str">
        <f>IF(表示変換!K22="","",表示変換!K22)</f>
        <v/>
      </c>
      <c r="AL22" s="325" t="str">
        <f>IF(表示変換!L22="","",表示変換!L22)</f>
        <v/>
      </c>
      <c r="AM22" s="407" t="str">
        <f>IF(表示変換!M22="","",表示変換!M22)</f>
        <v/>
      </c>
      <c r="AN22" s="105" t="str">
        <f t="shared" si="14"/>
        <v/>
      </c>
      <c r="AO22" s="105" t="str">
        <f t="shared" si="15"/>
        <v/>
      </c>
      <c r="AP22" s="534" t="str">
        <f t="shared" si="8"/>
        <v/>
      </c>
      <c r="AQ22" s="535" t="str">
        <f t="shared" si="9"/>
        <v/>
      </c>
      <c r="AR22" s="535" t="str">
        <f t="shared" si="10"/>
        <v/>
      </c>
      <c r="AS22" s="533" t="str">
        <f t="shared" si="16"/>
        <v/>
      </c>
      <c r="AT22" s="104"/>
      <c r="AU22" s="106">
        <f t="shared" si="17"/>
        <v>17</v>
      </c>
      <c r="AV22" s="76" t="str">
        <f t="shared" si="18"/>
        <v/>
      </c>
      <c r="AW22" s="76" t="str">
        <f t="shared" ca="1" si="19"/>
        <v/>
      </c>
      <c r="AX22" s="102" t="str">
        <f t="shared" si="20"/>
        <v/>
      </c>
      <c r="AY22" s="324" t="str">
        <f t="shared" si="21"/>
        <v/>
      </c>
      <c r="AZ22" s="338" t="str">
        <f t="shared" si="22"/>
        <v/>
      </c>
      <c r="BA22" s="324" t="str">
        <f t="shared" si="23"/>
        <v/>
      </c>
      <c r="BB22" s="499" t="str">
        <f t="shared" si="24"/>
        <v/>
      </c>
      <c r="BC22" s="55" t="str">
        <f t="shared" si="25"/>
        <v/>
      </c>
      <c r="BD22" s="500" t="str">
        <f t="shared" si="26"/>
        <v/>
      </c>
      <c r="BE22" s="55" t="str">
        <f t="shared" si="27"/>
        <v/>
      </c>
      <c r="BF22" s="500" t="str">
        <f t="shared" si="28"/>
        <v/>
      </c>
      <c r="BG22" s="56" t="str">
        <f t="shared" si="29"/>
        <v/>
      </c>
      <c r="BH22" s="502" t="str">
        <f t="shared" si="30"/>
        <v/>
      </c>
      <c r="BI22" s="57" t="str">
        <f t="shared" si="31"/>
        <v/>
      </c>
      <c r="BJ22" s="502" t="str">
        <f t="shared" si="32"/>
        <v/>
      </c>
      <c r="BK22" s="55" t="str">
        <f t="shared" si="33"/>
        <v/>
      </c>
      <c r="BL22" s="500" t="str">
        <f t="shared" si="34"/>
        <v/>
      </c>
      <c r="BM22" s="55" t="str">
        <f t="shared" si="35"/>
        <v/>
      </c>
      <c r="BN22" s="502" t="str">
        <f t="shared" si="36"/>
        <v/>
      </c>
      <c r="BO22" s="55" t="str">
        <f t="shared" si="37"/>
        <v/>
      </c>
      <c r="BP22" s="502" t="str">
        <f t="shared" si="38"/>
        <v/>
      </c>
      <c r="BQ22" s="58" t="str">
        <f t="shared" si="39"/>
        <v/>
      </c>
      <c r="BR22" s="60" t="str">
        <f t="shared" si="40"/>
        <v/>
      </c>
    </row>
    <row r="23" spans="1:70">
      <c r="A23" s="54">
        <f>IF(表示変換!A23="","",表示変換!A23)</f>
        <v>18</v>
      </c>
      <c r="B23" s="75" t="str">
        <f>IF(表示変換!B23="","",表示変換!B23)</f>
        <v/>
      </c>
      <c r="C23" s="75" t="str">
        <f ca="1">IF(表示変換!D23="","",表示変換!D23)</f>
        <v/>
      </c>
      <c r="D23" s="75" t="str">
        <f>IF(表示変換!F23="","",表示変換!F23)</f>
        <v/>
      </c>
      <c r="E23" s="325" t="str">
        <f>IF(表示変換!I23="","",表示変換!I23)</f>
        <v/>
      </c>
      <c r="F23" s="487" t="str">
        <f>IF(表示変換!J23="","",表示変換!J23)</f>
        <v/>
      </c>
      <c r="G23" s="348" t="str">
        <f>IF(表示変換!N23="","",表示変換!N23)</f>
        <v/>
      </c>
      <c r="H23" s="94" t="str">
        <f t="shared" si="0"/>
        <v/>
      </c>
      <c r="I23" s="399" t="str">
        <f>IF(表示変換!O23="","",表示変換!O23)</f>
        <v/>
      </c>
      <c r="J23" s="95" t="str">
        <f t="shared" si="1"/>
        <v/>
      </c>
      <c r="K23" s="399" t="str">
        <f>IF(表示変換!P23="","",表示変換!P23)</f>
        <v/>
      </c>
      <c r="L23" s="96" t="str">
        <f t="shared" si="2"/>
        <v/>
      </c>
      <c r="M23" s="402" t="str">
        <f>IF(表示変換!Q23="","",表示変換!Q23)</f>
        <v/>
      </c>
      <c r="N23" s="97" t="str">
        <f t="shared" si="3"/>
        <v/>
      </c>
      <c r="O23" s="402" t="str">
        <f>IF(表示変換!R23="","",表示変換!R23)</f>
        <v/>
      </c>
      <c r="P23" s="95" t="str">
        <f t="shared" si="4"/>
        <v/>
      </c>
      <c r="Q23" s="399" t="str">
        <f>IF(表示変換!S23="","",表示変換!S23)</f>
        <v/>
      </c>
      <c r="R23" s="95" t="str">
        <f t="shared" si="5"/>
        <v/>
      </c>
      <c r="S23" s="402" t="str">
        <f>IF(表示変換!T23="","",表示変換!T23)</f>
        <v/>
      </c>
      <c r="T23" s="95" t="str">
        <f t="shared" si="6"/>
        <v/>
      </c>
      <c r="U23" s="402" t="str">
        <f>IF(表示変換!U23="","",表示変換!U23)</f>
        <v/>
      </c>
      <c r="V23" s="98" t="str">
        <f t="shared" si="7"/>
        <v/>
      </c>
      <c r="W23" s="59" t="str">
        <f t="shared" si="12"/>
        <v/>
      </c>
      <c r="X23" s="162" t="str">
        <f>IF(COUNTBLANK(W23)=1,"", RANK(W23,$W$6:$W$35))</f>
        <v/>
      </c>
      <c r="Z23" s="45">
        <f t="shared" si="41"/>
        <v>18</v>
      </c>
      <c r="AA23" s="75" t="str">
        <f>IF(表示変換!B23="","",表示変換!B23)</f>
        <v/>
      </c>
      <c r="AB23" s="91" t="str">
        <f>IF(表示変換!C23="","",表示変換!C23)</f>
        <v/>
      </c>
      <c r="AC23" s="75" t="str">
        <f>IF(AB23="","",DATEDIF(AB23,入力!$C$3,"Y"))</f>
        <v/>
      </c>
      <c r="AD23" s="75" t="str">
        <f ca="1">IF(表示変換!D23="","",表示変換!D23)</f>
        <v/>
      </c>
      <c r="AE23" s="75" t="str">
        <f>IF(表示変換!E23="","",表示変換!E23)</f>
        <v/>
      </c>
      <c r="AF23" s="75" t="str">
        <f>IF(表示変換!F23="","",表示変換!F23)</f>
        <v/>
      </c>
      <c r="AG23" s="75" t="str">
        <f>IF(表示変換!G23="","",表示変換!G23)</f>
        <v/>
      </c>
      <c r="AH23" s="75" t="str">
        <f>IF(表示変換!H23="","",表示変換!H23)</f>
        <v/>
      </c>
      <c r="AI23" s="325" t="str">
        <f>IF(表示変換!I23="","",表示変換!I23)</f>
        <v/>
      </c>
      <c r="AJ23" s="342" t="str">
        <f>IF(表示変換!J23="","",表示変換!J23)</f>
        <v/>
      </c>
      <c r="AK23" s="325" t="str">
        <f>IF(表示変換!K23="","",表示変換!K23)</f>
        <v/>
      </c>
      <c r="AL23" s="325" t="str">
        <f>IF(表示変換!L23="","",表示変換!L23)</f>
        <v/>
      </c>
      <c r="AM23" s="407" t="str">
        <f>IF(表示変換!M23="","",表示変換!M23)</f>
        <v/>
      </c>
      <c r="AN23" s="105" t="str">
        <f t="shared" si="14"/>
        <v/>
      </c>
      <c r="AO23" s="105" t="str">
        <f t="shared" si="15"/>
        <v/>
      </c>
      <c r="AP23" s="534" t="str">
        <f t="shared" si="8"/>
        <v/>
      </c>
      <c r="AQ23" s="535" t="str">
        <f t="shared" si="9"/>
        <v/>
      </c>
      <c r="AR23" s="535" t="str">
        <f t="shared" si="10"/>
        <v/>
      </c>
      <c r="AS23" s="533" t="str">
        <f t="shared" si="16"/>
        <v/>
      </c>
      <c r="AT23" s="104"/>
      <c r="AU23" s="106">
        <f t="shared" si="17"/>
        <v>18</v>
      </c>
      <c r="AV23" s="76" t="str">
        <f t="shared" si="18"/>
        <v/>
      </c>
      <c r="AW23" s="76" t="str">
        <f t="shared" ca="1" si="19"/>
        <v/>
      </c>
      <c r="AX23" s="102" t="str">
        <f t="shared" si="20"/>
        <v/>
      </c>
      <c r="AY23" s="324" t="str">
        <f t="shared" si="21"/>
        <v/>
      </c>
      <c r="AZ23" s="338" t="str">
        <f t="shared" si="22"/>
        <v/>
      </c>
      <c r="BA23" s="324" t="str">
        <f t="shared" si="23"/>
        <v/>
      </c>
      <c r="BB23" s="499" t="str">
        <f t="shared" si="24"/>
        <v/>
      </c>
      <c r="BC23" s="55" t="str">
        <f t="shared" si="25"/>
        <v/>
      </c>
      <c r="BD23" s="500" t="str">
        <f t="shared" si="26"/>
        <v/>
      </c>
      <c r="BE23" s="55" t="str">
        <f t="shared" si="27"/>
        <v/>
      </c>
      <c r="BF23" s="500" t="str">
        <f t="shared" si="28"/>
        <v/>
      </c>
      <c r="BG23" s="56" t="str">
        <f t="shared" si="29"/>
        <v/>
      </c>
      <c r="BH23" s="502" t="str">
        <f t="shared" si="30"/>
        <v/>
      </c>
      <c r="BI23" s="57" t="str">
        <f t="shared" si="31"/>
        <v/>
      </c>
      <c r="BJ23" s="502" t="str">
        <f t="shared" si="32"/>
        <v/>
      </c>
      <c r="BK23" s="55" t="str">
        <f t="shared" si="33"/>
        <v/>
      </c>
      <c r="BL23" s="500" t="str">
        <f t="shared" si="34"/>
        <v/>
      </c>
      <c r="BM23" s="55" t="str">
        <f t="shared" si="35"/>
        <v/>
      </c>
      <c r="BN23" s="502" t="str">
        <f t="shared" si="36"/>
        <v/>
      </c>
      <c r="BO23" s="55" t="str">
        <f t="shared" si="37"/>
        <v/>
      </c>
      <c r="BP23" s="502" t="str">
        <f t="shared" si="38"/>
        <v/>
      </c>
      <c r="BQ23" s="58" t="str">
        <f t="shared" si="39"/>
        <v/>
      </c>
      <c r="BR23" s="60" t="str">
        <f t="shared" si="40"/>
        <v/>
      </c>
    </row>
    <row r="24" spans="1:70">
      <c r="A24" s="54">
        <f>IF(表示変換!A24="","",表示変換!A24)</f>
        <v>19</v>
      </c>
      <c r="B24" s="75" t="str">
        <f>IF(表示変換!B24="","",表示変換!B24)</f>
        <v/>
      </c>
      <c r="C24" s="75" t="str">
        <f ca="1">IF(表示変換!D24="","",表示変換!D24)</f>
        <v/>
      </c>
      <c r="D24" s="75" t="str">
        <f>IF(表示変換!F24="","",表示変換!F24)</f>
        <v/>
      </c>
      <c r="E24" s="325" t="str">
        <f>IF(表示変換!I24="","",表示変換!I24)</f>
        <v/>
      </c>
      <c r="F24" s="487" t="str">
        <f>IF(表示変換!J24="","",表示変換!J24)</f>
        <v/>
      </c>
      <c r="G24" s="348" t="str">
        <f>IF(表示変換!N24="","",表示変換!N24)</f>
        <v/>
      </c>
      <c r="H24" s="94" t="str">
        <f t="shared" si="0"/>
        <v/>
      </c>
      <c r="I24" s="399" t="str">
        <f>IF(表示変換!O24="","",表示変換!O24)</f>
        <v/>
      </c>
      <c r="J24" s="95" t="str">
        <f t="shared" si="1"/>
        <v/>
      </c>
      <c r="K24" s="399" t="str">
        <f>IF(表示変換!P24="","",表示変換!P24)</f>
        <v/>
      </c>
      <c r="L24" s="96" t="str">
        <f t="shared" si="2"/>
        <v/>
      </c>
      <c r="M24" s="402" t="str">
        <f>IF(表示変換!Q24="","",表示変換!Q24)</f>
        <v/>
      </c>
      <c r="N24" s="97" t="str">
        <f t="shared" si="3"/>
        <v/>
      </c>
      <c r="O24" s="402" t="str">
        <f>IF(表示変換!R24="","",表示変換!R24)</f>
        <v/>
      </c>
      <c r="P24" s="95" t="str">
        <f t="shared" si="4"/>
        <v/>
      </c>
      <c r="Q24" s="399" t="str">
        <f>IF(表示変換!S24="","",表示変換!S24)</f>
        <v/>
      </c>
      <c r="R24" s="95" t="str">
        <f t="shared" si="5"/>
        <v/>
      </c>
      <c r="S24" s="402" t="str">
        <f>IF(表示変換!T24="","",表示変換!T24)</f>
        <v/>
      </c>
      <c r="T24" s="95" t="str">
        <f t="shared" si="6"/>
        <v/>
      </c>
      <c r="U24" s="402" t="str">
        <f>IF(表示変換!U24="","",表示変換!U24)</f>
        <v/>
      </c>
      <c r="V24" s="98" t="str">
        <f t="shared" si="7"/>
        <v/>
      </c>
      <c r="W24" s="59" t="str">
        <f t="shared" si="12"/>
        <v/>
      </c>
      <c r="X24" s="162" t="str">
        <f t="shared" si="13"/>
        <v/>
      </c>
      <c r="Z24" s="45">
        <f t="shared" si="41"/>
        <v>19</v>
      </c>
      <c r="AA24" s="75" t="str">
        <f>IF(表示変換!B24="","",表示変換!B24)</f>
        <v/>
      </c>
      <c r="AB24" s="91" t="str">
        <f>IF(表示変換!C24="","",表示変換!C24)</f>
        <v/>
      </c>
      <c r="AC24" s="75" t="str">
        <f>IF(AB24="","",DATEDIF(AB24,入力!$C$3,"Y"))</f>
        <v/>
      </c>
      <c r="AD24" s="75" t="str">
        <f ca="1">IF(表示変換!D24="","",表示変換!D24)</f>
        <v/>
      </c>
      <c r="AE24" s="75" t="str">
        <f>IF(表示変換!E24="","",表示変換!E24)</f>
        <v/>
      </c>
      <c r="AF24" s="75" t="str">
        <f>IF(表示変換!F24="","",表示変換!F24)</f>
        <v/>
      </c>
      <c r="AG24" s="75" t="str">
        <f>IF(表示変換!G24="","",表示変換!G24)</f>
        <v/>
      </c>
      <c r="AH24" s="75" t="str">
        <f>IF(表示変換!H24="","",表示変換!H24)</f>
        <v/>
      </c>
      <c r="AI24" s="325" t="str">
        <f>IF(表示変換!I24="","",表示変換!I24)</f>
        <v/>
      </c>
      <c r="AJ24" s="342" t="str">
        <f>IF(表示変換!J24="","",表示変換!J24)</f>
        <v/>
      </c>
      <c r="AK24" s="325" t="str">
        <f>IF(表示変換!K24="","",表示変換!K24)</f>
        <v/>
      </c>
      <c r="AL24" s="325" t="str">
        <f>IF(表示変換!L24="","",表示変換!L24)</f>
        <v/>
      </c>
      <c r="AM24" s="407" t="str">
        <f>IF(表示変換!M24="","",表示変換!M24)</f>
        <v/>
      </c>
      <c r="AN24" s="105" t="str">
        <f t="shared" si="14"/>
        <v/>
      </c>
      <c r="AO24" s="105" t="str">
        <f t="shared" si="15"/>
        <v/>
      </c>
      <c r="AP24" s="534" t="str">
        <f t="shared" si="8"/>
        <v/>
      </c>
      <c r="AQ24" s="535" t="str">
        <f t="shared" si="9"/>
        <v/>
      </c>
      <c r="AR24" s="535" t="str">
        <f t="shared" si="10"/>
        <v/>
      </c>
      <c r="AS24" s="533" t="str">
        <f t="shared" si="16"/>
        <v/>
      </c>
      <c r="AT24" s="104"/>
      <c r="AU24" s="106">
        <f t="shared" si="17"/>
        <v>19</v>
      </c>
      <c r="AV24" s="76" t="str">
        <f t="shared" si="18"/>
        <v/>
      </c>
      <c r="AW24" s="76" t="str">
        <f t="shared" ca="1" si="19"/>
        <v/>
      </c>
      <c r="AX24" s="102" t="str">
        <f t="shared" si="20"/>
        <v/>
      </c>
      <c r="AY24" s="324" t="str">
        <f t="shared" si="21"/>
        <v/>
      </c>
      <c r="AZ24" s="338" t="str">
        <f t="shared" si="22"/>
        <v/>
      </c>
      <c r="BA24" s="324" t="str">
        <f t="shared" si="23"/>
        <v/>
      </c>
      <c r="BB24" s="499" t="str">
        <f t="shared" si="24"/>
        <v/>
      </c>
      <c r="BC24" s="55" t="str">
        <f t="shared" si="25"/>
        <v/>
      </c>
      <c r="BD24" s="500" t="str">
        <f t="shared" si="26"/>
        <v/>
      </c>
      <c r="BE24" s="55" t="str">
        <f t="shared" si="27"/>
        <v/>
      </c>
      <c r="BF24" s="500" t="str">
        <f t="shared" si="28"/>
        <v/>
      </c>
      <c r="BG24" s="56" t="str">
        <f t="shared" si="29"/>
        <v/>
      </c>
      <c r="BH24" s="502" t="str">
        <f t="shared" si="30"/>
        <v/>
      </c>
      <c r="BI24" s="57" t="str">
        <f t="shared" si="31"/>
        <v/>
      </c>
      <c r="BJ24" s="502" t="str">
        <f t="shared" si="32"/>
        <v/>
      </c>
      <c r="BK24" s="55" t="str">
        <f t="shared" si="33"/>
        <v/>
      </c>
      <c r="BL24" s="500" t="str">
        <f t="shared" si="34"/>
        <v/>
      </c>
      <c r="BM24" s="55" t="str">
        <f t="shared" si="35"/>
        <v/>
      </c>
      <c r="BN24" s="502" t="str">
        <f t="shared" si="36"/>
        <v/>
      </c>
      <c r="BO24" s="55" t="str">
        <f t="shared" si="37"/>
        <v/>
      </c>
      <c r="BP24" s="502" t="str">
        <f t="shared" si="38"/>
        <v/>
      </c>
      <c r="BQ24" s="58" t="str">
        <f t="shared" si="39"/>
        <v/>
      </c>
      <c r="BR24" s="60" t="str">
        <f t="shared" si="40"/>
        <v/>
      </c>
    </row>
    <row r="25" spans="1:70">
      <c r="A25" s="54">
        <f>IF(表示変換!A25="","",表示変換!A25)</f>
        <v>20</v>
      </c>
      <c r="B25" s="75" t="str">
        <f>IF(表示変換!B25="","",表示変換!B25)</f>
        <v/>
      </c>
      <c r="C25" s="75" t="str">
        <f ca="1">IF(表示変換!D25="","",表示変換!D25)</f>
        <v/>
      </c>
      <c r="D25" s="75" t="str">
        <f>IF(表示変換!F25="","",表示変換!F25)</f>
        <v/>
      </c>
      <c r="E25" s="325" t="str">
        <f>IF(表示変換!I25="","",表示変換!I25)</f>
        <v/>
      </c>
      <c r="F25" s="487" t="str">
        <f>IF(表示変換!J25="","",表示変換!J25)</f>
        <v/>
      </c>
      <c r="G25" s="348" t="str">
        <f>IF(表示変換!N25="","",表示変換!N25)</f>
        <v/>
      </c>
      <c r="H25" s="94" t="str">
        <f t="shared" si="0"/>
        <v/>
      </c>
      <c r="I25" s="399" t="str">
        <f>IF(表示変換!O25="","",表示変換!O25)</f>
        <v/>
      </c>
      <c r="J25" s="95" t="str">
        <f t="shared" si="1"/>
        <v/>
      </c>
      <c r="K25" s="399" t="str">
        <f>IF(表示変換!P25="","",表示変換!P25)</f>
        <v/>
      </c>
      <c r="L25" s="96" t="str">
        <f t="shared" si="2"/>
        <v/>
      </c>
      <c r="M25" s="402" t="str">
        <f>IF(表示変換!Q25="","",表示変換!Q25)</f>
        <v/>
      </c>
      <c r="N25" s="97" t="str">
        <f t="shared" si="3"/>
        <v/>
      </c>
      <c r="O25" s="402" t="str">
        <f>IF(表示変換!R25="","",表示変換!R25)</f>
        <v/>
      </c>
      <c r="P25" s="95" t="str">
        <f t="shared" si="4"/>
        <v/>
      </c>
      <c r="Q25" s="399" t="str">
        <f>IF(表示変換!S25="","",表示変換!S25)</f>
        <v/>
      </c>
      <c r="R25" s="95" t="str">
        <f t="shared" si="5"/>
        <v/>
      </c>
      <c r="S25" s="402" t="str">
        <f>IF(表示変換!T25="","",表示変換!T25)</f>
        <v/>
      </c>
      <c r="T25" s="95" t="str">
        <f t="shared" si="6"/>
        <v/>
      </c>
      <c r="U25" s="402" t="str">
        <f>IF(表示変換!U25="","",表示変換!U25)</f>
        <v/>
      </c>
      <c r="V25" s="98" t="str">
        <f t="shared" si="7"/>
        <v/>
      </c>
      <c r="W25" s="59" t="str">
        <f t="shared" si="12"/>
        <v/>
      </c>
      <c r="X25" s="162" t="str">
        <f t="shared" si="13"/>
        <v/>
      </c>
      <c r="Z25" s="45">
        <f t="shared" si="41"/>
        <v>20</v>
      </c>
      <c r="AA25" s="75" t="str">
        <f>IF(表示変換!B25="","",表示変換!B25)</f>
        <v/>
      </c>
      <c r="AB25" s="91" t="str">
        <f>IF(表示変換!C25="","",表示変換!C25)</f>
        <v/>
      </c>
      <c r="AC25" s="75" t="str">
        <f>IF(AB25="","",DATEDIF(AB25,入力!$C$3,"Y"))</f>
        <v/>
      </c>
      <c r="AD25" s="75" t="str">
        <f ca="1">IF(表示変換!D25="","",表示変換!D25)</f>
        <v/>
      </c>
      <c r="AE25" s="75" t="str">
        <f>IF(表示変換!E25="","",表示変換!E25)</f>
        <v/>
      </c>
      <c r="AF25" s="75" t="str">
        <f>IF(表示変換!F25="","",表示変換!F25)</f>
        <v/>
      </c>
      <c r="AG25" s="75" t="str">
        <f>IF(表示変換!G25="","",表示変換!G25)</f>
        <v/>
      </c>
      <c r="AH25" s="75" t="str">
        <f>IF(表示変換!H25="","",表示変換!H25)</f>
        <v/>
      </c>
      <c r="AI25" s="325" t="str">
        <f>IF(表示変換!I25="","",表示変換!I25)</f>
        <v/>
      </c>
      <c r="AJ25" s="342" t="str">
        <f>IF(表示変換!J25="","",表示変換!J25)</f>
        <v/>
      </c>
      <c r="AK25" s="325" t="str">
        <f>IF(表示変換!K25="","",表示変換!K25)</f>
        <v/>
      </c>
      <c r="AL25" s="325" t="str">
        <f>IF(表示変換!L25="","",表示変換!L25)</f>
        <v/>
      </c>
      <c r="AM25" s="407" t="str">
        <f>IF(表示変換!M25="","",表示変換!M25)</f>
        <v/>
      </c>
      <c r="AN25" s="105" t="str">
        <f t="shared" si="14"/>
        <v/>
      </c>
      <c r="AO25" s="105" t="str">
        <f t="shared" si="15"/>
        <v/>
      </c>
      <c r="AP25" s="534" t="str">
        <f t="shared" si="8"/>
        <v/>
      </c>
      <c r="AQ25" s="535" t="str">
        <f t="shared" si="9"/>
        <v/>
      </c>
      <c r="AR25" s="535" t="str">
        <f t="shared" si="10"/>
        <v/>
      </c>
      <c r="AS25" s="533" t="str">
        <f t="shared" si="16"/>
        <v/>
      </c>
      <c r="AT25" s="104"/>
      <c r="AU25" s="106">
        <f t="shared" si="17"/>
        <v>20</v>
      </c>
      <c r="AV25" s="76" t="str">
        <f t="shared" si="18"/>
        <v/>
      </c>
      <c r="AW25" s="76" t="str">
        <f t="shared" ca="1" si="19"/>
        <v/>
      </c>
      <c r="AX25" s="102" t="str">
        <f t="shared" si="20"/>
        <v/>
      </c>
      <c r="AY25" s="324" t="str">
        <f t="shared" si="21"/>
        <v/>
      </c>
      <c r="AZ25" s="338" t="str">
        <f t="shared" si="22"/>
        <v/>
      </c>
      <c r="BA25" s="324" t="str">
        <f t="shared" si="23"/>
        <v/>
      </c>
      <c r="BB25" s="499" t="str">
        <f t="shared" si="24"/>
        <v/>
      </c>
      <c r="BC25" s="55" t="str">
        <f t="shared" si="25"/>
        <v/>
      </c>
      <c r="BD25" s="500" t="str">
        <f t="shared" si="26"/>
        <v/>
      </c>
      <c r="BE25" s="55" t="str">
        <f t="shared" si="27"/>
        <v/>
      </c>
      <c r="BF25" s="500" t="str">
        <f t="shared" si="28"/>
        <v/>
      </c>
      <c r="BG25" s="56" t="str">
        <f t="shared" si="29"/>
        <v/>
      </c>
      <c r="BH25" s="502" t="str">
        <f t="shared" si="30"/>
        <v/>
      </c>
      <c r="BI25" s="57" t="str">
        <f t="shared" si="31"/>
        <v/>
      </c>
      <c r="BJ25" s="502" t="str">
        <f t="shared" si="32"/>
        <v/>
      </c>
      <c r="BK25" s="55" t="str">
        <f t="shared" si="33"/>
        <v/>
      </c>
      <c r="BL25" s="500" t="str">
        <f t="shared" si="34"/>
        <v/>
      </c>
      <c r="BM25" s="55" t="str">
        <f t="shared" si="35"/>
        <v/>
      </c>
      <c r="BN25" s="502" t="str">
        <f t="shared" si="36"/>
        <v/>
      </c>
      <c r="BO25" s="55" t="str">
        <f t="shared" si="37"/>
        <v/>
      </c>
      <c r="BP25" s="502" t="str">
        <f t="shared" si="38"/>
        <v/>
      </c>
      <c r="BQ25" s="58" t="str">
        <f t="shared" si="39"/>
        <v/>
      </c>
      <c r="BR25" s="60" t="str">
        <f t="shared" si="40"/>
        <v/>
      </c>
    </row>
    <row r="26" spans="1:70">
      <c r="A26" s="54">
        <f>IF(表示変換!A26="","",表示変換!A26)</f>
        <v>21</v>
      </c>
      <c r="B26" s="75" t="str">
        <f>IF(表示変換!B26="","",表示変換!B26)</f>
        <v/>
      </c>
      <c r="C26" s="75" t="str">
        <f ca="1">IF(表示変換!D26="","",表示変換!D26)</f>
        <v/>
      </c>
      <c r="D26" s="75" t="str">
        <f>IF(表示変換!F26="","",表示変換!F26)</f>
        <v/>
      </c>
      <c r="E26" s="325" t="str">
        <f>IF(表示変換!I26="","",表示変換!I26)</f>
        <v/>
      </c>
      <c r="F26" s="487" t="str">
        <f>IF(表示変換!J26="","",表示変換!J26)</f>
        <v/>
      </c>
      <c r="G26" s="348" t="str">
        <f>IF(表示変換!N26="","",表示変換!N26)</f>
        <v/>
      </c>
      <c r="H26" s="94" t="str">
        <f t="shared" si="0"/>
        <v/>
      </c>
      <c r="I26" s="399" t="str">
        <f>IF(表示変換!O26="","",表示変換!O26)</f>
        <v/>
      </c>
      <c r="J26" s="95" t="str">
        <f t="shared" si="1"/>
        <v/>
      </c>
      <c r="K26" s="399" t="str">
        <f>IF(表示変換!P26="","",表示変換!P26)</f>
        <v/>
      </c>
      <c r="L26" s="96" t="str">
        <f t="shared" si="2"/>
        <v/>
      </c>
      <c r="M26" s="402" t="str">
        <f>IF(表示変換!Q26="","",表示変換!Q26)</f>
        <v/>
      </c>
      <c r="N26" s="97" t="str">
        <f t="shared" si="3"/>
        <v/>
      </c>
      <c r="O26" s="402" t="str">
        <f>IF(表示変換!R26="","",表示変換!R26)</f>
        <v/>
      </c>
      <c r="P26" s="95" t="str">
        <f t="shared" si="4"/>
        <v/>
      </c>
      <c r="Q26" s="399" t="str">
        <f>IF(表示変換!S26="","",表示変換!S26)</f>
        <v/>
      </c>
      <c r="R26" s="95" t="str">
        <f t="shared" si="5"/>
        <v/>
      </c>
      <c r="S26" s="402" t="str">
        <f>IF(表示変換!T26="","",表示変換!T26)</f>
        <v/>
      </c>
      <c r="T26" s="95" t="str">
        <f t="shared" si="6"/>
        <v/>
      </c>
      <c r="U26" s="402" t="str">
        <f>IF(表示変換!U26="","",表示変換!U26)</f>
        <v/>
      </c>
      <c r="V26" s="98" t="str">
        <f t="shared" si="7"/>
        <v/>
      </c>
      <c r="W26" s="59" t="str">
        <f t="shared" si="12"/>
        <v/>
      </c>
      <c r="X26" s="162" t="str">
        <f t="shared" si="13"/>
        <v/>
      </c>
      <c r="Z26" s="45">
        <f t="shared" si="41"/>
        <v>21</v>
      </c>
      <c r="AA26" s="75" t="str">
        <f>IF(表示変換!B26="","",表示変換!B26)</f>
        <v/>
      </c>
      <c r="AB26" s="91" t="str">
        <f>IF(表示変換!C26="","",表示変換!C26)</f>
        <v/>
      </c>
      <c r="AC26" s="75" t="str">
        <f>IF(AB26="","",DATEDIF(AB26,入力!$C$3,"Y"))</f>
        <v/>
      </c>
      <c r="AD26" s="75" t="str">
        <f ca="1">IF(表示変換!D26="","",表示変換!D26)</f>
        <v/>
      </c>
      <c r="AE26" s="75" t="str">
        <f>IF(表示変換!E26="","",表示変換!E26)</f>
        <v/>
      </c>
      <c r="AF26" s="75" t="str">
        <f>IF(表示変換!F26="","",表示変換!F26)</f>
        <v/>
      </c>
      <c r="AG26" s="75" t="str">
        <f>IF(表示変換!G26="","",表示変換!G26)</f>
        <v/>
      </c>
      <c r="AH26" s="75" t="str">
        <f>IF(表示変換!H26="","",表示変換!H26)</f>
        <v/>
      </c>
      <c r="AI26" s="325" t="str">
        <f>IF(表示変換!I26="","",表示変換!I26)</f>
        <v/>
      </c>
      <c r="AJ26" s="342" t="str">
        <f>IF(表示変換!J26="","",表示変換!J26)</f>
        <v/>
      </c>
      <c r="AK26" s="325" t="str">
        <f>IF(表示変換!K26="","",表示変換!K26)</f>
        <v/>
      </c>
      <c r="AL26" s="325" t="str">
        <f>IF(表示変換!L26="","",表示変換!L26)</f>
        <v/>
      </c>
      <c r="AM26" s="407" t="str">
        <f>IF(表示変換!M26="","",表示変換!M26)</f>
        <v/>
      </c>
      <c r="AN26" s="105" t="str">
        <f t="shared" si="14"/>
        <v/>
      </c>
      <c r="AO26" s="105" t="str">
        <f t="shared" si="15"/>
        <v/>
      </c>
      <c r="AP26" s="534" t="str">
        <f t="shared" si="8"/>
        <v/>
      </c>
      <c r="AQ26" s="535" t="str">
        <f t="shared" si="9"/>
        <v/>
      </c>
      <c r="AR26" s="535" t="str">
        <f t="shared" si="10"/>
        <v/>
      </c>
      <c r="AS26" s="533" t="str">
        <f t="shared" si="16"/>
        <v/>
      </c>
      <c r="AT26" s="104"/>
      <c r="AU26" s="106">
        <f t="shared" si="17"/>
        <v>21</v>
      </c>
      <c r="AV26" s="76" t="str">
        <f t="shared" si="18"/>
        <v/>
      </c>
      <c r="AW26" s="76" t="str">
        <f t="shared" ca="1" si="19"/>
        <v/>
      </c>
      <c r="AX26" s="102" t="str">
        <f t="shared" si="20"/>
        <v/>
      </c>
      <c r="AY26" s="324" t="str">
        <f t="shared" si="21"/>
        <v/>
      </c>
      <c r="AZ26" s="338" t="str">
        <f t="shared" si="22"/>
        <v/>
      </c>
      <c r="BA26" s="324" t="str">
        <f t="shared" si="23"/>
        <v/>
      </c>
      <c r="BB26" s="499" t="str">
        <f t="shared" si="24"/>
        <v/>
      </c>
      <c r="BC26" s="55" t="str">
        <f t="shared" si="25"/>
        <v/>
      </c>
      <c r="BD26" s="500" t="str">
        <f t="shared" si="26"/>
        <v/>
      </c>
      <c r="BE26" s="55" t="str">
        <f t="shared" si="27"/>
        <v/>
      </c>
      <c r="BF26" s="500" t="str">
        <f t="shared" si="28"/>
        <v/>
      </c>
      <c r="BG26" s="56" t="str">
        <f t="shared" si="29"/>
        <v/>
      </c>
      <c r="BH26" s="502" t="str">
        <f t="shared" si="30"/>
        <v/>
      </c>
      <c r="BI26" s="57" t="str">
        <f t="shared" si="31"/>
        <v/>
      </c>
      <c r="BJ26" s="502" t="str">
        <f t="shared" si="32"/>
        <v/>
      </c>
      <c r="BK26" s="55" t="str">
        <f t="shared" si="33"/>
        <v/>
      </c>
      <c r="BL26" s="500" t="str">
        <f t="shared" si="34"/>
        <v/>
      </c>
      <c r="BM26" s="55" t="str">
        <f t="shared" si="35"/>
        <v/>
      </c>
      <c r="BN26" s="502" t="str">
        <f t="shared" si="36"/>
        <v/>
      </c>
      <c r="BO26" s="55" t="str">
        <f t="shared" si="37"/>
        <v/>
      </c>
      <c r="BP26" s="502" t="str">
        <f t="shared" si="38"/>
        <v/>
      </c>
      <c r="BQ26" s="58" t="str">
        <f t="shared" si="39"/>
        <v/>
      </c>
      <c r="BR26" s="60" t="str">
        <f t="shared" si="40"/>
        <v/>
      </c>
    </row>
    <row r="27" spans="1:70">
      <c r="A27" s="54">
        <f>IF(表示変換!A27="","",表示変換!A27)</f>
        <v>22</v>
      </c>
      <c r="B27" s="75" t="str">
        <f>IF(表示変換!B27="","",表示変換!B27)</f>
        <v/>
      </c>
      <c r="C27" s="75" t="str">
        <f ca="1">IF(表示変換!D27="","",表示変換!D27)</f>
        <v/>
      </c>
      <c r="D27" s="75" t="str">
        <f>IF(表示変換!F27="","",表示変換!F27)</f>
        <v/>
      </c>
      <c r="E27" s="325" t="str">
        <f>IF(表示変換!I27="","",表示変換!I27)</f>
        <v/>
      </c>
      <c r="F27" s="487" t="str">
        <f>IF(表示変換!J27="","",表示変換!J27)</f>
        <v/>
      </c>
      <c r="G27" s="348" t="str">
        <f>IF(表示変換!N27="","",表示変換!N27)</f>
        <v/>
      </c>
      <c r="H27" s="94" t="str">
        <f t="shared" si="0"/>
        <v/>
      </c>
      <c r="I27" s="399" t="str">
        <f>IF(表示変換!O27="","",表示変換!O27)</f>
        <v/>
      </c>
      <c r="J27" s="95" t="str">
        <f t="shared" si="1"/>
        <v/>
      </c>
      <c r="K27" s="399" t="str">
        <f>IF(表示変換!P27="","",表示変換!P27)</f>
        <v/>
      </c>
      <c r="L27" s="96" t="str">
        <f t="shared" si="2"/>
        <v/>
      </c>
      <c r="M27" s="402" t="str">
        <f>IF(表示変換!Q27="","",表示変換!Q27)</f>
        <v/>
      </c>
      <c r="N27" s="97" t="str">
        <f t="shared" si="3"/>
        <v/>
      </c>
      <c r="O27" s="402" t="str">
        <f>IF(表示変換!R27="","",表示変換!R27)</f>
        <v/>
      </c>
      <c r="P27" s="95" t="str">
        <f t="shared" si="4"/>
        <v/>
      </c>
      <c r="Q27" s="399" t="str">
        <f>IF(表示変換!S27="","",表示変換!S27)</f>
        <v/>
      </c>
      <c r="R27" s="95" t="str">
        <f t="shared" si="5"/>
        <v/>
      </c>
      <c r="S27" s="402" t="str">
        <f>IF(表示変換!T27="","",表示変換!T27)</f>
        <v/>
      </c>
      <c r="T27" s="95" t="str">
        <f t="shared" si="6"/>
        <v/>
      </c>
      <c r="U27" s="402" t="str">
        <f>IF(表示変換!U27="","",表示変換!U27)</f>
        <v/>
      </c>
      <c r="V27" s="98" t="str">
        <f t="shared" si="7"/>
        <v/>
      </c>
      <c r="W27" s="59" t="str">
        <f t="shared" si="12"/>
        <v/>
      </c>
      <c r="X27" s="162" t="str">
        <f t="shared" si="13"/>
        <v/>
      </c>
      <c r="Z27" s="45">
        <f t="shared" si="41"/>
        <v>22</v>
      </c>
      <c r="AA27" s="75" t="str">
        <f>IF(表示変換!B27="","",表示変換!B27)</f>
        <v/>
      </c>
      <c r="AB27" s="91" t="str">
        <f>IF(表示変換!C27="","",表示変換!C27)</f>
        <v/>
      </c>
      <c r="AC27" s="75" t="str">
        <f>IF(AB27="","",DATEDIF(AB27,入力!$C$3,"Y"))</f>
        <v/>
      </c>
      <c r="AD27" s="75" t="str">
        <f ca="1">IF(表示変換!D27="","",表示変換!D27)</f>
        <v/>
      </c>
      <c r="AE27" s="75" t="str">
        <f>IF(表示変換!E27="","",表示変換!E27)</f>
        <v/>
      </c>
      <c r="AF27" s="75" t="str">
        <f>IF(表示変換!F27="","",表示変換!F27)</f>
        <v/>
      </c>
      <c r="AG27" s="75" t="str">
        <f>IF(表示変換!G27="","",表示変換!G27)</f>
        <v/>
      </c>
      <c r="AH27" s="75" t="str">
        <f>IF(表示変換!H27="","",表示変換!H27)</f>
        <v/>
      </c>
      <c r="AI27" s="325" t="str">
        <f>IF(表示変換!I27="","",表示変換!I27)</f>
        <v/>
      </c>
      <c r="AJ27" s="342" t="str">
        <f>IF(表示変換!J27="","",表示変換!J27)</f>
        <v/>
      </c>
      <c r="AK27" s="325" t="str">
        <f>IF(表示変換!K27="","",表示変換!K27)</f>
        <v/>
      </c>
      <c r="AL27" s="325" t="str">
        <f>IF(表示変換!L27="","",表示変換!L27)</f>
        <v/>
      </c>
      <c r="AM27" s="407" t="str">
        <f>IF(表示変換!M27="","",表示変換!M27)</f>
        <v/>
      </c>
      <c r="AN27" s="105" t="str">
        <f t="shared" si="14"/>
        <v/>
      </c>
      <c r="AO27" s="105" t="str">
        <f t="shared" si="15"/>
        <v/>
      </c>
      <c r="AP27" s="534" t="str">
        <f t="shared" si="8"/>
        <v/>
      </c>
      <c r="AQ27" s="535" t="str">
        <f t="shared" si="9"/>
        <v/>
      </c>
      <c r="AR27" s="535" t="str">
        <f t="shared" si="10"/>
        <v/>
      </c>
      <c r="AS27" s="533" t="str">
        <f t="shared" si="16"/>
        <v/>
      </c>
      <c r="AT27" s="104"/>
      <c r="AU27" s="106">
        <f t="shared" si="17"/>
        <v>22</v>
      </c>
      <c r="AV27" s="76" t="str">
        <f t="shared" si="18"/>
        <v/>
      </c>
      <c r="AW27" s="76" t="str">
        <f t="shared" ca="1" si="19"/>
        <v/>
      </c>
      <c r="AX27" s="102" t="str">
        <f t="shared" si="20"/>
        <v/>
      </c>
      <c r="AY27" s="324" t="str">
        <f t="shared" si="21"/>
        <v/>
      </c>
      <c r="AZ27" s="338" t="str">
        <f t="shared" si="22"/>
        <v/>
      </c>
      <c r="BA27" s="324" t="str">
        <f t="shared" si="23"/>
        <v/>
      </c>
      <c r="BB27" s="499" t="str">
        <f t="shared" si="24"/>
        <v/>
      </c>
      <c r="BC27" s="55" t="str">
        <f t="shared" si="25"/>
        <v/>
      </c>
      <c r="BD27" s="500" t="str">
        <f t="shared" si="26"/>
        <v/>
      </c>
      <c r="BE27" s="55" t="str">
        <f t="shared" si="27"/>
        <v/>
      </c>
      <c r="BF27" s="500" t="str">
        <f t="shared" si="28"/>
        <v/>
      </c>
      <c r="BG27" s="56" t="str">
        <f t="shared" si="29"/>
        <v/>
      </c>
      <c r="BH27" s="502" t="str">
        <f t="shared" si="30"/>
        <v/>
      </c>
      <c r="BI27" s="57" t="str">
        <f t="shared" si="31"/>
        <v/>
      </c>
      <c r="BJ27" s="502" t="str">
        <f t="shared" si="32"/>
        <v/>
      </c>
      <c r="BK27" s="55" t="str">
        <f t="shared" si="33"/>
        <v/>
      </c>
      <c r="BL27" s="500" t="str">
        <f t="shared" si="34"/>
        <v/>
      </c>
      <c r="BM27" s="55" t="str">
        <f t="shared" si="35"/>
        <v/>
      </c>
      <c r="BN27" s="502" t="str">
        <f t="shared" si="36"/>
        <v/>
      </c>
      <c r="BO27" s="55" t="str">
        <f t="shared" si="37"/>
        <v/>
      </c>
      <c r="BP27" s="502" t="str">
        <f t="shared" si="38"/>
        <v/>
      </c>
      <c r="BQ27" s="58" t="str">
        <f t="shared" si="39"/>
        <v/>
      </c>
      <c r="BR27" s="60" t="str">
        <f t="shared" si="40"/>
        <v/>
      </c>
    </row>
    <row r="28" spans="1:70">
      <c r="A28" s="54">
        <f>IF(表示変換!A28="","",表示変換!A28)</f>
        <v>23</v>
      </c>
      <c r="B28" s="75" t="str">
        <f>IF(表示変換!B28="","",表示変換!B28)</f>
        <v/>
      </c>
      <c r="C28" s="75" t="str">
        <f ca="1">IF(表示変換!D28="","",表示変換!D28)</f>
        <v/>
      </c>
      <c r="D28" s="75" t="str">
        <f>IF(表示変換!F28="","",表示変換!F28)</f>
        <v/>
      </c>
      <c r="E28" s="325" t="str">
        <f>IF(表示変換!I28="","",表示変換!I28)</f>
        <v/>
      </c>
      <c r="F28" s="487" t="str">
        <f>IF(表示変換!J28="","",表示変換!J28)</f>
        <v/>
      </c>
      <c r="G28" s="348" t="str">
        <f>IF(表示変換!N28="","",表示変換!N28)</f>
        <v/>
      </c>
      <c r="H28" s="94" t="str">
        <f t="shared" si="0"/>
        <v/>
      </c>
      <c r="I28" s="399" t="str">
        <f>IF(表示変換!O28="","",表示変換!O28)</f>
        <v/>
      </c>
      <c r="J28" s="95" t="str">
        <f t="shared" si="1"/>
        <v/>
      </c>
      <c r="K28" s="399" t="str">
        <f>IF(表示変換!P28="","",表示変換!P28)</f>
        <v/>
      </c>
      <c r="L28" s="96" t="str">
        <f t="shared" si="2"/>
        <v/>
      </c>
      <c r="M28" s="402" t="str">
        <f>IF(表示変換!Q28="","",表示変換!Q28)</f>
        <v/>
      </c>
      <c r="N28" s="97" t="str">
        <f t="shared" si="3"/>
        <v/>
      </c>
      <c r="O28" s="402" t="str">
        <f>IF(表示変換!R28="","",表示変換!R28)</f>
        <v/>
      </c>
      <c r="P28" s="95" t="str">
        <f t="shared" si="4"/>
        <v/>
      </c>
      <c r="Q28" s="399" t="str">
        <f>IF(表示変換!S28="","",表示変換!S28)</f>
        <v/>
      </c>
      <c r="R28" s="95" t="str">
        <f t="shared" si="5"/>
        <v/>
      </c>
      <c r="S28" s="402" t="str">
        <f>IF(表示変換!T28="","",表示変換!T28)</f>
        <v/>
      </c>
      <c r="T28" s="95" t="str">
        <f t="shared" si="6"/>
        <v/>
      </c>
      <c r="U28" s="402" t="str">
        <f>IF(表示変換!U28="","",表示変換!U28)</f>
        <v/>
      </c>
      <c r="V28" s="98" t="str">
        <f t="shared" si="7"/>
        <v/>
      </c>
      <c r="W28" s="59" t="str">
        <f t="shared" si="12"/>
        <v/>
      </c>
      <c r="X28" s="162" t="str">
        <f t="shared" si="13"/>
        <v/>
      </c>
      <c r="Z28" s="45">
        <f t="shared" si="41"/>
        <v>23</v>
      </c>
      <c r="AA28" s="75" t="str">
        <f>IF(表示変換!B28="","",表示変換!B28)</f>
        <v/>
      </c>
      <c r="AB28" s="91" t="str">
        <f>IF(表示変換!C28="","",表示変換!C28)</f>
        <v/>
      </c>
      <c r="AC28" s="75" t="str">
        <f>IF(AB28="","",DATEDIF(AB28,入力!$C$3,"Y"))</f>
        <v/>
      </c>
      <c r="AD28" s="75" t="str">
        <f ca="1">IF(表示変換!D28="","",表示変換!D28)</f>
        <v/>
      </c>
      <c r="AE28" s="75" t="str">
        <f>IF(表示変換!E28="","",表示変換!E28)</f>
        <v/>
      </c>
      <c r="AF28" s="75" t="str">
        <f>IF(表示変換!F28="","",表示変換!F28)</f>
        <v/>
      </c>
      <c r="AG28" s="75" t="str">
        <f>IF(表示変換!G28="","",表示変換!G28)</f>
        <v/>
      </c>
      <c r="AH28" s="75" t="str">
        <f>IF(表示変換!H28="","",表示変換!H28)</f>
        <v/>
      </c>
      <c r="AI28" s="325" t="str">
        <f>IF(表示変換!I28="","",表示変換!I28)</f>
        <v/>
      </c>
      <c r="AJ28" s="342" t="str">
        <f>IF(表示変換!J28="","",表示変換!J28)</f>
        <v/>
      </c>
      <c r="AK28" s="325" t="str">
        <f>IF(表示変換!K28="","",表示変換!K28)</f>
        <v/>
      </c>
      <c r="AL28" s="325" t="str">
        <f>IF(表示変換!L28="","",表示変換!L28)</f>
        <v/>
      </c>
      <c r="AM28" s="407" t="str">
        <f>IF(表示変換!M28="","",表示変換!M28)</f>
        <v/>
      </c>
      <c r="AN28" s="105" t="str">
        <f t="shared" si="14"/>
        <v/>
      </c>
      <c r="AO28" s="105" t="str">
        <f t="shared" si="15"/>
        <v/>
      </c>
      <c r="AP28" s="534" t="str">
        <f t="shared" si="8"/>
        <v/>
      </c>
      <c r="AQ28" s="535" t="str">
        <f t="shared" si="9"/>
        <v/>
      </c>
      <c r="AR28" s="535" t="str">
        <f t="shared" si="10"/>
        <v/>
      </c>
      <c r="AS28" s="533" t="str">
        <f t="shared" si="16"/>
        <v/>
      </c>
      <c r="AT28" s="104"/>
      <c r="AU28" s="106">
        <f t="shared" si="17"/>
        <v>23</v>
      </c>
      <c r="AV28" s="76" t="str">
        <f t="shared" si="18"/>
        <v/>
      </c>
      <c r="AW28" s="76" t="str">
        <f t="shared" ca="1" si="19"/>
        <v/>
      </c>
      <c r="AX28" s="102" t="str">
        <f t="shared" si="20"/>
        <v/>
      </c>
      <c r="AY28" s="324" t="str">
        <f t="shared" si="21"/>
        <v/>
      </c>
      <c r="AZ28" s="338" t="str">
        <f t="shared" si="22"/>
        <v/>
      </c>
      <c r="BA28" s="324" t="str">
        <f t="shared" si="23"/>
        <v/>
      </c>
      <c r="BB28" s="499" t="str">
        <f t="shared" si="24"/>
        <v/>
      </c>
      <c r="BC28" s="55" t="str">
        <f t="shared" si="25"/>
        <v/>
      </c>
      <c r="BD28" s="500" t="str">
        <f t="shared" si="26"/>
        <v/>
      </c>
      <c r="BE28" s="55" t="str">
        <f t="shared" si="27"/>
        <v/>
      </c>
      <c r="BF28" s="500" t="str">
        <f t="shared" si="28"/>
        <v/>
      </c>
      <c r="BG28" s="56" t="str">
        <f t="shared" si="29"/>
        <v/>
      </c>
      <c r="BH28" s="502" t="str">
        <f t="shared" si="30"/>
        <v/>
      </c>
      <c r="BI28" s="57" t="str">
        <f t="shared" si="31"/>
        <v/>
      </c>
      <c r="BJ28" s="502" t="str">
        <f t="shared" si="32"/>
        <v/>
      </c>
      <c r="BK28" s="55" t="str">
        <f t="shared" si="33"/>
        <v/>
      </c>
      <c r="BL28" s="500" t="str">
        <f t="shared" si="34"/>
        <v/>
      </c>
      <c r="BM28" s="55" t="str">
        <f t="shared" si="35"/>
        <v/>
      </c>
      <c r="BN28" s="502" t="str">
        <f t="shared" si="36"/>
        <v/>
      </c>
      <c r="BO28" s="55" t="str">
        <f t="shared" si="37"/>
        <v/>
      </c>
      <c r="BP28" s="502" t="str">
        <f t="shared" si="38"/>
        <v/>
      </c>
      <c r="BQ28" s="58" t="str">
        <f t="shared" si="39"/>
        <v/>
      </c>
      <c r="BR28" s="60" t="str">
        <f t="shared" si="40"/>
        <v/>
      </c>
    </row>
    <row r="29" spans="1:70">
      <c r="A29" s="54">
        <f>IF(表示変換!A29="","",表示変換!A29)</f>
        <v>24</v>
      </c>
      <c r="B29" s="75" t="str">
        <f>IF(表示変換!B29="","",表示変換!B29)</f>
        <v/>
      </c>
      <c r="C29" s="75" t="str">
        <f ca="1">IF(表示変換!D29="","",表示変換!D29)</f>
        <v/>
      </c>
      <c r="D29" s="75" t="str">
        <f>IF(表示変換!F29="","",表示変換!F29)</f>
        <v/>
      </c>
      <c r="E29" s="325" t="str">
        <f>IF(表示変換!I29="","",表示変換!I29)</f>
        <v/>
      </c>
      <c r="F29" s="487" t="str">
        <f>IF(表示変換!J29="","",表示変換!J29)</f>
        <v/>
      </c>
      <c r="G29" s="348" t="str">
        <f>IF(表示変換!N29="","",表示変換!N29)</f>
        <v/>
      </c>
      <c r="H29" s="94" t="str">
        <f t="shared" si="0"/>
        <v/>
      </c>
      <c r="I29" s="399" t="str">
        <f>IF(表示変換!O29="","",表示変換!O29)</f>
        <v/>
      </c>
      <c r="J29" s="95" t="str">
        <f t="shared" si="1"/>
        <v/>
      </c>
      <c r="K29" s="399" t="str">
        <f>IF(表示変換!P29="","",表示変換!P29)</f>
        <v/>
      </c>
      <c r="L29" s="96" t="str">
        <f t="shared" si="2"/>
        <v/>
      </c>
      <c r="M29" s="402" t="str">
        <f>IF(表示変換!Q29="","",表示変換!Q29)</f>
        <v/>
      </c>
      <c r="N29" s="97" t="str">
        <f t="shared" si="3"/>
        <v/>
      </c>
      <c r="O29" s="402" t="str">
        <f>IF(表示変換!R29="","",表示変換!R29)</f>
        <v/>
      </c>
      <c r="P29" s="95" t="str">
        <f t="shared" si="4"/>
        <v/>
      </c>
      <c r="Q29" s="399" t="str">
        <f>IF(表示変換!S29="","",表示変換!S29)</f>
        <v/>
      </c>
      <c r="R29" s="95" t="str">
        <f t="shared" si="5"/>
        <v/>
      </c>
      <c r="S29" s="402" t="str">
        <f>IF(表示変換!T29="","",表示変換!T29)</f>
        <v/>
      </c>
      <c r="T29" s="95" t="str">
        <f t="shared" si="6"/>
        <v/>
      </c>
      <c r="U29" s="402" t="str">
        <f>IF(表示変換!U29="","",表示変換!U29)</f>
        <v/>
      </c>
      <c r="V29" s="98" t="str">
        <f t="shared" si="7"/>
        <v/>
      </c>
      <c r="W29" s="59" t="str">
        <f t="shared" si="12"/>
        <v/>
      </c>
      <c r="X29" s="162" t="str">
        <f t="shared" si="13"/>
        <v/>
      </c>
      <c r="Z29" s="45">
        <f t="shared" si="41"/>
        <v>24</v>
      </c>
      <c r="AA29" s="75" t="str">
        <f>IF(表示変換!B29="","",表示変換!B29)</f>
        <v/>
      </c>
      <c r="AB29" s="91" t="str">
        <f>IF(表示変換!C29="","",表示変換!C29)</f>
        <v/>
      </c>
      <c r="AC29" s="75" t="str">
        <f>IF(AB29="","",DATEDIF(AB29,入力!$C$3,"Y"))</f>
        <v/>
      </c>
      <c r="AD29" s="75" t="str">
        <f ca="1">IF(表示変換!D29="","",表示変換!D29)</f>
        <v/>
      </c>
      <c r="AE29" s="75" t="str">
        <f>IF(表示変換!E29="","",表示変換!E29)</f>
        <v/>
      </c>
      <c r="AF29" s="75" t="str">
        <f>IF(表示変換!F29="","",表示変換!F29)</f>
        <v/>
      </c>
      <c r="AG29" s="75" t="str">
        <f>IF(表示変換!G29="","",表示変換!G29)</f>
        <v/>
      </c>
      <c r="AH29" s="75" t="str">
        <f>IF(表示変換!H29="","",表示変換!H29)</f>
        <v/>
      </c>
      <c r="AI29" s="325" t="str">
        <f>IF(表示変換!I29="","",表示変換!I29)</f>
        <v/>
      </c>
      <c r="AJ29" s="342" t="str">
        <f>IF(表示変換!J29="","",表示変換!J29)</f>
        <v/>
      </c>
      <c r="AK29" s="325" t="str">
        <f>IF(表示変換!K29="","",表示変換!K29)</f>
        <v/>
      </c>
      <c r="AL29" s="325" t="str">
        <f>IF(表示変換!L29="","",表示変換!L29)</f>
        <v/>
      </c>
      <c r="AM29" s="407" t="str">
        <f>IF(表示変換!M29="","",表示変換!M29)</f>
        <v/>
      </c>
      <c r="AN29" s="105" t="str">
        <f t="shared" si="14"/>
        <v/>
      </c>
      <c r="AO29" s="105" t="str">
        <f t="shared" si="15"/>
        <v/>
      </c>
      <c r="AP29" s="534" t="str">
        <f t="shared" si="8"/>
        <v/>
      </c>
      <c r="AQ29" s="535" t="str">
        <f t="shared" si="9"/>
        <v/>
      </c>
      <c r="AR29" s="535" t="str">
        <f t="shared" si="10"/>
        <v/>
      </c>
      <c r="AS29" s="533" t="str">
        <f t="shared" si="16"/>
        <v/>
      </c>
      <c r="AT29" s="104"/>
      <c r="AU29" s="106">
        <f t="shared" si="17"/>
        <v>24</v>
      </c>
      <c r="AV29" s="76" t="str">
        <f t="shared" si="18"/>
        <v/>
      </c>
      <c r="AW29" s="76" t="str">
        <f t="shared" ca="1" si="19"/>
        <v/>
      </c>
      <c r="AX29" s="102" t="str">
        <f t="shared" si="20"/>
        <v/>
      </c>
      <c r="AY29" s="324" t="str">
        <f t="shared" si="21"/>
        <v/>
      </c>
      <c r="AZ29" s="338" t="str">
        <f t="shared" si="22"/>
        <v/>
      </c>
      <c r="BA29" s="324" t="str">
        <f t="shared" si="23"/>
        <v/>
      </c>
      <c r="BB29" s="499" t="str">
        <f t="shared" si="24"/>
        <v/>
      </c>
      <c r="BC29" s="55" t="str">
        <f t="shared" si="25"/>
        <v/>
      </c>
      <c r="BD29" s="500" t="str">
        <f t="shared" si="26"/>
        <v/>
      </c>
      <c r="BE29" s="55" t="str">
        <f t="shared" si="27"/>
        <v/>
      </c>
      <c r="BF29" s="500" t="str">
        <f t="shared" si="28"/>
        <v/>
      </c>
      <c r="BG29" s="56" t="str">
        <f t="shared" si="29"/>
        <v/>
      </c>
      <c r="BH29" s="502" t="str">
        <f t="shared" si="30"/>
        <v/>
      </c>
      <c r="BI29" s="57" t="str">
        <f t="shared" si="31"/>
        <v/>
      </c>
      <c r="BJ29" s="502" t="str">
        <f t="shared" si="32"/>
        <v/>
      </c>
      <c r="BK29" s="55" t="str">
        <f t="shared" si="33"/>
        <v/>
      </c>
      <c r="BL29" s="500" t="str">
        <f t="shared" si="34"/>
        <v/>
      </c>
      <c r="BM29" s="55" t="str">
        <f t="shared" si="35"/>
        <v/>
      </c>
      <c r="BN29" s="502" t="str">
        <f t="shared" si="36"/>
        <v/>
      </c>
      <c r="BO29" s="55" t="str">
        <f t="shared" si="37"/>
        <v/>
      </c>
      <c r="BP29" s="502" t="str">
        <f t="shared" si="38"/>
        <v/>
      </c>
      <c r="BQ29" s="58" t="str">
        <f t="shared" si="39"/>
        <v/>
      </c>
      <c r="BR29" s="60" t="str">
        <f t="shared" si="40"/>
        <v/>
      </c>
    </row>
    <row r="30" spans="1:70">
      <c r="A30" s="54">
        <f>IF(表示変換!A30="","",表示変換!A30)</f>
        <v>25</v>
      </c>
      <c r="B30" s="75" t="str">
        <f>IF(表示変換!B30="","",表示変換!B30)</f>
        <v/>
      </c>
      <c r="C30" s="75" t="str">
        <f ca="1">IF(表示変換!D30="","",表示変換!D30)</f>
        <v/>
      </c>
      <c r="D30" s="75" t="str">
        <f>IF(表示変換!F30="","",表示変換!F30)</f>
        <v/>
      </c>
      <c r="E30" s="325" t="str">
        <f>IF(表示変換!I30="","",表示変換!I30)</f>
        <v/>
      </c>
      <c r="F30" s="487" t="str">
        <f>IF(表示変換!J30="","",表示変換!J30)</f>
        <v/>
      </c>
      <c r="G30" s="348" t="str">
        <f>IF(表示変換!N30="","",表示変換!N30)</f>
        <v/>
      </c>
      <c r="H30" s="94" t="str">
        <f t="shared" si="0"/>
        <v/>
      </c>
      <c r="I30" s="399" t="str">
        <f>IF(表示変換!O30="","",表示変換!O30)</f>
        <v/>
      </c>
      <c r="J30" s="95" t="str">
        <f t="shared" si="1"/>
        <v/>
      </c>
      <c r="K30" s="399" t="str">
        <f>IF(表示変換!P30="","",表示変換!P30)</f>
        <v/>
      </c>
      <c r="L30" s="96" t="str">
        <f t="shared" si="2"/>
        <v/>
      </c>
      <c r="M30" s="402" t="str">
        <f>IF(表示変換!Q30="","",表示変換!Q30)</f>
        <v/>
      </c>
      <c r="N30" s="97" t="str">
        <f t="shared" si="3"/>
        <v/>
      </c>
      <c r="O30" s="402" t="str">
        <f>IF(表示変換!R30="","",表示変換!R30)</f>
        <v/>
      </c>
      <c r="P30" s="95" t="str">
        <f t="shared" si="4"/>
        <v/>
      </c>
      <c r="Q30" s="399" t="str">
        <f>IF(表示変換!S30="","",表示変換!S30)</f>
        <v/>
      </c>
      <c r="R30" s="95" t="str">
        <f t="shared" si="5"/>
        <v/>
      </c>
      <c r="S30" s="402" t="str">
        <f>IF(表示変換!T30="","",表示変換!T30)</f>
        <v/>
      </c>
      <c r="T30" s="95" t="str">
        <f t="shared" si="6"/>
        <v/>
      </c>
      <c r="U30" s="402" t="str">
        <f>IF(表示変換!U30="","",表示変換!U30)</f>
        <v/>
      </c>
      <c r="V30" s="98" t="str">
        <f t="shared" si="7"/>
        <v/>
      </c>
      <c r="W30" s="59" t="str">
        <f t="shared" si="12"/>
        <v/>
      </c>
      <c r="X30" s="162" t="str">
        <f t="shared" si="13"/>
        <v/>
      </c>
      <c r="Z30" s="45">
        <f t="shared" si="41"/>
        <v>25</v>
      </c>
      <c r="AA30" s="75" t="str">
        <f>IF(表示変換!B30="","",表示変換!B30)</f>
        <v/>
      </c>
      <c r="AB30" s="91" t="str">
        <f>IF(表示変換!C30="","",表示変換!C30)</f>
        <v/>
      </c>
      <c r="AC30" s="75" t="str">
        <f>IF(AB30="","",DATEDIF(AB30,入力!$C$3,"Y"))</f>
        <v/>
      </c>
      <c r="AD30" s="75" t="str">
        <f ca="1">IF(表示変換!D30="","",表示変換!D30)</f>
        <v/>
      </c>
      <c r="AE30" s="75" t="str">
        <f>IF(表示変換!E30="","",表示変換!E30)</f>
        <v/>
      </c>
      <c r="AF30" s="75" t="str">
        <f>IF(表示変換!F30="","",表示変換!F30)</f>
        <v/>
      </c>
      <c r="AG30" s="75" t="str">
        <f>IF(表示変換!G30="","",表示変換!G30)</f>
        <v/>
      </c>
      <c r="AH30" s="75" t="str">
        <f>IF(表示変換!H30="","",表示変換!H30)</f>
        <v/>
      </c>
      <c r="AI30" s="325" t="str">
        <f>IF(表示変換!I30="","",表示変換!I30)</f>
        <v/>
      </c>
      <c r="AJ30" s="342" t="str">
        <f>IF(表示変換!J30="","",表示変換!J30)</f>
        <v/>
      </c>
      <c r="AK30" s="325" t="str">
        <f>IF(表示変換!K30="","",表示変換!K30)</f>
        <v/>
      </c>
      <c r="AL30" s="325" t="str">
        <f>IF(表示変換!L30="","",表示変換!L30)</f>
        <v/>
      </c>
      <c r="AM30" s="407" t="str">
        <f>IF(表示変換!M30="","",表示変換!M30)</f>
        <v/>
      </c>
      <c r="AN30" s="105" t="str">
        <f t="shared" si="14"/>
        <v/>
      </c>
      <c r="AO30" s="105" t="str">
        <f t="shared" si="15"/>
        <v/>
      </c>
      <c r="AP30" s="534" t="str">
        <f t="shared" si="8"/>
        <v/>
      </c>
      <c r="AQ30" s="535" t="str">
        <f t="shared" si="9"/>
        <v/>
      </c>
      <c r="AR30" s="535" t="str">
        <f t="shared" si="10"/>
        <v/>
      </c>
      <c r="AS30" s="533" t="str">
        <f t="shared" si="16"/>
        <v/>
      </c>
      <c r="AT30" s="104"/>
      <c r="AU30" s="106">
        <f t="shared" si="17"/>
        <v>25</v>
      </c>
      <c r="AV30" s="76" t="str">
        <f t="shared" si="18"/>
        <v/>
      </c>
      <c r="AW30" s="76" t="str">
        <f t="shared" ca="1" si="19"/>
        <v/>
      </c>
      <c r="AX30" s="102" t="str">
        <f t="shared" si="20"/>
        <v/>
      </c>
      <c r="AY30" s="324" t="str">
        <f t="shared" si="21"/>
        <v/>
      </c>
      <c r="AZ30" s="338" t="str">
        <f t="shared" si="22"/>
        <v/>
      </c>
      <c r="BA30" s="324" t="str">
        <f t="shared" si="23"/>
        <v/>
      </c>
      <c r="BB30" s="499" t="str">
        <f t="shared" si="24"/>
        <v/>
      </c>
      <c r="BC30" s="55" t="str">
        <f t="shared" si="25"/>
        <v/>
      </c>
      <c r="BD30" s="500" t="str">
        <f t="shared" si="26"/>
        <v/>
      </c>
      <c r="BE30" s="55" t="str">
        <f t="shared" si="27"/>
        <v/>
      </c>
      <c r="BF30" s="500" t="str">
        <f t="shared" si="28"/>
        <v/>
      </c>
      <c r="BG30" s="56" t="str">
        <f t="shared" si="29"/>
        <v/>
      </c>
      <c r="BH30" s="502" t="str">
        <f t="shared" si="30"/>
        <v/>
      </c>
      <c r="BI30" s="57" t="str">
        <f t="shared" si="31"/>
        <v/>
      </c>
      <c r="BJ30" s="502" t="str">
        <f t="shared" si="32"/>
        <v/>
      </c>
      <c r="BK30" s="55" t="str">
        <f t="shared" si="33"/>
        <v/>
      </c>
      <c r="BL30" s="500" t="str">
        <f t="shared" si="34"/>
        <v/>
      </c>
      <c r="BM30" s="55" t="str">
        <f t="shared" si="35"/>
        <v/>
      </c>
      <c r="BN30" s="502" t="str">
        <f t="shared" si="36"/>
        <v/>
      </c>
      <c r="BO30" s="55" t="str">
        <f t="shared" si="37"/>
        <v/>
      </c>
      <c r="BP30" s="502" t="str">
        <f t="shared" si="38"/>
        <v/>
      </c>
      <c r="BQ30" s="58" t="str">
        <f t="shared" si="39"/>
        <v/>
      </c>
      <c r="BR30" s="60" t="str">
        <f t="shared" si="40"/>
        <v/>
      </c>
    </row>
    <row r="31" spans="1:70">
      <c r="A31" s="54">
        <f>IF(表示変換!A31="","",表示変換!A31)</f>
        <v>26</v>
      </c>
      <c r="B31" s="75" t="str">
        <f>IF(表示変換!B31="","",表示変換!B31)</f>
        <v/>
      </c>
      <c r="C31" s="75" t="str">
        <f ca="1">IF(表示変換!D31="","",表示変換!D31)</f>
        <v/>
      </c>
      <c r="D31" s="75" t="str">
        <f>IF(表示変換!F31="","",表示変換!F31)</f>
        <v/>
      </c>
      <c r="E31" s="325" t="str">
        <f>IF(表示変換!I31="","",表示変換!I31)</f>
        <v/>
      </c>
      <c r="F31" s="487" t="str">
        <f>IF(表示変換!J31="","",表示変換!J31)</f>
        <v/>
      </c>
      <c r="G31" s="348" t="str">
        <f>IF(表示変換!N31="","",表示変換!N31)</f>
        <v/>
      </c>
      <c r="H31" s="94" t="str">
        <f t="shared" si="0"/>
        <v/>
      </c>
      <c r="I31" s="399" t="str">
        <f>IF(表示変換!O31="","",表示変換!O31)</f>
        <v/>
      </c>
      <c r="J31" s="95" t="str">
        <f t="shared" si="1"/>
        <v/>
      </c>
      <c r="K31" s="399" t="str">
        <f>IF(表示変換!P31="","",表示変換!P31)</f>
        <v/>
      </c>
      <c r="L31" s="96" t="str">
        <f t="shared" si="2"/>
        <v/>
      </c>
      <c r="M31" s="402" t="str">
        <f>IF(表示変換!Q31="","",表示変換!Q31)</f>
        <v/>
      </c>
      <c r="N31" s="97" t="str">
        <f t="shared" si="3"/>
        <v/>
      </c>
      <c r="O31" s="402" t="str">
        <f>IF(表示変換!R31="","",表示変換!R31)</f>
        <v/>
      </c>
      <c r="P31" s="95" t="str">
        <f t="shared" si="4"/>
        <v/>
      </c>
      <c r="Q31" s="399" t="str">
        <f>IF(表示変換!S31="","",表示変換!S31)</f>
        <v/>
      </c>
      <c r="R31" s="95" t="str">
        <f t="shared" si="5"/>
        <v/>
      </c>
      <c r="S31" s="402" t="str">
        <f>IF(表示変換!T31="","",表示変換!T31)</f>
        <v/>
      </c>
      <c r="T31" s="95" t="str">
        <f t="shared" si="6"/>
        <v/>
      </c>
      <c r="U31" s="402" t="str">
        <f>IF(表示変換!U31="","",表示変換!U31)</f>
        <v/>
      </c>
      <c r="V31" s="98" t="str">
        <f t="shared" si="7"/>
        <v/>
      </c>
      <c r="W31" s="59" t="str">
        <f t="shared" si="12"/>
        <v/>
      </c>
      <c r="X31" s="162" t="str">
        <f t="shared" si="13"/>
        <v/>
      </c>
      <c r="Z31" s="45">
        <f t="shared" si="41"/>
        <v>26</v>
      </c>
      <c r="AA31" s="75" t="str">
        <f>IF(表示変換!B31="","",表示変換!B31)</f>
        <v/>
      </c>
      <c r="AB31" s="91" t="str">
        <f>IF(表示変換!C31="","",表示変換!C31)</f>
        <v/>
      </c>
      <c r="AC31" s="75" t="str">
        <f>IF(AB31="","",DATEDIF(AB31,入力!$C$3,"Y"))</f>
        <v/>
      </c>
      <c r="AD31" s="75" t="str">
        <f ca="1">IF(表示変換!D31="","",表示変換!D31)</f>
        <v/>
      </c>
      <c r="AE31" s="75" t="str">
        <f>IF(表示変換!E31="","",表示変換!E31)</f>
        <v/>
      </c>
      <c r="AF31" s="75" t="str">
        <f>IF(表示変換!F31="","",表示変換!F31)</f>
        <v/>
      </c>
      <c r="AG31" s="75" t="str">
        <f>IF(表示変換!G31="","",表示変換!G31)</f>
        <v/>
      </c>
      <c r="AH31" s="75" t="str">
        <f>IF(表示変換!H31="","",表示変換!H31)</f>
        <v/>
      </c>
      <c r="AI31" s="325" t="str">
        <f>IF(表示変換!I31="","",表示変換!I31)</f>
        <v/>
      </c>
      <c r="AJ31" s="342" t="str">
        <f>IF(表示変換!J31="","",表示変換!J31)</f>
        <v/>
      </c>
      <c r="AK31" s="325" t="str">
        <f>IF(表示変換!K31="","",表示変換!K31)</f>
        <v/>
      </c>
      <c r="AL31" s="325" t="str">
        <f>IF(表示変換!L31="","",表示変換!L31)</f>
        <v/>
      </c>
      <c r="AM31" s="407" t="str">
        <f>IF(表示変換!M31="","",表示変換!M31)</f>
        <v/>
      </c>
      <c r="AN31" s="105" t="str">
        <f t="shared" si="14"/>
        <v/>
      </c>
      <c r="AO31" s="105" t="str">
        <f t="shared" si="15"/>
        <v/>
      </c>
      <c r="AP31" s="534" t="str">
        <f t="shared" si="8"/>
        <v/>
      </c>
      <c r="AQ31" s="535" t="str">
        <f t="shared" si="9"/>
        <v/>
      </c>
      <c r="AR31" s="535" t="str">
        <f t="shared" si="10"/>
        <v/>
      </c>
      <c r="AS31" s="533" t="str">
        <f t="shared" si="16"/>
        <v/>
      </c>
      <c r="AT31" s="104"/>
      <c r="AU31" s="106">
        <f t="shared" si="17"/>
        <v>26</v>
      </c>
      <c r="AV31" s="76" t="str">
        <f t="shared" si="18"/>
        <v/>
      </c>
      <c r="AW31" s="76" t="str">
        <f t="shared" ca="1" si="19"/>
        <v/>
      </c>
      <c r="AX31" s="102" t="str">
        <f t="shared" si="20"/>
        <v/>
      </c>
      <c r="AY31" s="324" t="str">
        <f t="shared" si="21"/>
        <v/>
      </c>
      <c r="AZ31" s="338" t="str">
        <f t="shared" si="22"/>
        <v/>
      </c>
      <c r="BA31" s="324" t="str">
        <f t="shared" si="23"/>
        <v/>
      </c>
      <c r="BB31" s="499" t="str">
        <f t="shared" si="24"/>
        <v/>
      </c>
      <c r="BC31" s="55" t="str">
        <f t="shared" si="25"/>
        <v/>
      </c>
      <c r="BD31" s="500" t="str">
        <f t="shared" si="26"/>
        <v/>
      </c>
      <c r="BE31" s="55" t="str">
        <f t="shared" si="27"/>
        <v/>
      </c>
      <c r="BF31" s="500" t="str">
        <f t="shared" si="28"/>
        <v/>
      </c>
      <c r="BG31" s="56" t="str">
        <f t="shared" si="29"/>
        <v/>
      </c>
      <c r="BH31" s="502" t="str">
        <f t="shared" si="30"/>
        <v/>
      </c>
      <c r="BI31" s="57" t="str">
        <f t="shared" si="31"/>
        <v/>
      </c>
      <c r="BJ31" s="502" t="str">
        <f t="shared" si="32"/>
        <v/>
      </c>
      <c r="BK31" s="55" t="str">
        <f t="shared" si="33"/>
        <v/>
      </c>
      <c r="BL31" s="500" t="str">
        <f t="shared" si="34"/>
        <v/>
      </c>
      <c r="BM31" s="55" t="str">
        <f t="shared" si="35"/>
        <v/>
      </c>
      <c r="BN31" s="502" t="str">
        <f t="shared" si="36"/>
        <v/>
      </c>
      <c r="BO31" s="55" t="str">
        <f t="shared" si="37"/>
        <v/>
      </c>
      <c r="BP31" s="502" t="str">
        <f t="shared" si="38"/>
        <v/>
      </c>
      <c r="BQ31" s="58" t="str">
        <f t="shared" si="39"/>
        <v/>
      </c>
      <c r="BR31" s="60" t="str">
        <f t="shared" si="40"/>
        <v/>
      </c>
    </row>
    <row r="32" spans="1:70">
      <c r="A32" s="54">
        <f>IF(表示変換!A32="","",表示変換!A32)</f>
        <v>27</v>
      </c>
      <c r="B32" s="75" t="str">
        <f>IF(表示変換!B32="","",表示変換!B32)</f>
        <v/>
      </c>
      <c r="C32" s="75" t="str">
        <f ca="1">IF(表示変換!D32="","",表示変換!D32)</f>
        <v/>
      </c>
      <c r="D32" s="75" t="str">
        <f>IF(表示変換!F32="","",表示変換!F32)</f>
        <v/>
      </c>
      <c r="E32" s="325" t="str">
        <f>IF(表示変換!I32="","",表示変換!I32)</f>
        <v/>
      </c>
      <c r="F32" s="487" t="str">
        <f>IF(表示変換!J32="","",表示変換!J32)</f>
        <v/>
      </c>
      <c r="G32" s="348" t="str">
        <f>IF(表示変換!N32="","",表示変換!N32)</f>
        <v/>
      </c>
      <c r="H32" s="94" t="str">
        <f t="shared" si="0"/>
        <v/>
      </c>
      <c r="I32" s="399" t="str">
        <f>IF(表示変換!O32="","",表示変換!O32)</f>
        <v/>
      </c>
      <c r="J32" s="95" t="str">
        <f t="shared" si="1"/>
        <v/>
      </c>
      <c r="K32" s="399" t="str">
        <f>IF(表示変換!P32="","",表示変換!P32)</f>
        <v/>
      </c>
      <c r="L32" s="96" t="str">
        <f t="shared" si="2"/>
        <v/>
      </c>
      <c r="M32" s="402" t="str">
        <f>IF(表示変換!Q32="","",表示変換!Q32)</f>
        <v/>
      </c>
      <c r="N32" s="97" t="str">
        <f t="shared" si="3"/>
        <v/>
      </c>
      <c r="O32" s="402" t="str">
        <f>IF(表示変換!R32="","",表示変換!R32)</f>
        <v/>
      </c>
      <c r="P32" s="95" t="str">
        <f t="shared" si="4"/>
        <v/>
      </c>
      <c r="Q32" s="399" t="str">
        <f>IF(表示変換!S32="","",表示変換!S32)</f>
        <v/>
      </c>
      <c r="R32" s="95" t="str">
        <f t="shared" si="5"/>
        <v/>
      </c>
      <c r="S32" s="402" t="str">
        <f>IF(表示変換!T32="","",表示変換!T32)</f>
        <v/>
      </c>
      <c r="T32" s="95" t="str">
        <f t="shared" si="6"/>
        <v/>
      </c>
      <c r="U32" s="402" t="str">
        <f>IF(表示変換!U32="","",表示変換!U32)</f>
        <v/>
      </c>
      <c r="V32" s="98" t="str">
        <f t="shared" si="7"/>
        <v/>
      </c>
      <c r="W32" s="59" t="str">
        <f t="shared" si="12"/>
        <v/>
      </c>
      <c r="X32" s="162" t="str">
        <f t="shared" si="13"/>
        <v/>
      </c>
      <c r="Z32" s="45">
        <f t="shared" si="41"/>
        <v>27</v>
      </c>
      <c r="AA32" s="75" t="str">
        <f>IF(表示変換!B32="","",表示変換!B32)</f>
        <v/>
      </c>
      <c r="AB32" s="91" t="str">
        <f>IF(表示変換!C32="","",表示変換!C32)</f>
        <v/>
      </c>
      <c r="AC32" s="75" t="str">
        <f>IF(AB32="","",DATEDIF(AB32,入力!$C$3,"Y"))</f>
        <v/>
      </c>
      <c r="AD32" s="75" t="str">
        <f ca="1">IF(表示変換!D32="","",表示変換!D32)</f>
        <v/>
      </c>
      <c r="AE32" s="75" t="str">
        <f>IF(表示変換!E32="","",表示変換!E32)</f>
        <v/>
      </c>
      <c r="AF32" s="75" t="str">
        <f>IF(表示変換!F32="","",表示変換!F32)</f>
        <v/>
      </c>
      <c r="AG32" s="75" t="str">
        <f>IF(表示変換!G32="","",表示変換!G32)</f>
        <v/>
      </c>
      <c r="AH32" s="75" t="str">
        <f>IF(表示変換!H32="","",表示変換!H32)</f>
        <v/>
      </c>
      <c r="AI32" s="325" t="str">
        <f>IF(表示変換!I32="","",表示変換!I32)</f>
        <v/>
      </c>
      <c r="AJ32" s="342" t="str">
        <f>IF(表示変換!J32="","",表示変換!J32)</f>
        <v/>
      </c>
      <c r="AK32" s="325" t="str">
        <f>IF(表示変換!K32="","",表示変換!K32)</f>
        <v/>
      </c>
      <c r="AL32" s="325" t="str">
        <f>IF(表示変換!L32="","",表示変換!L32)</f>
        <v/>
      </c>
      <c r="AM32" s="407" t="str">
        <f>IF(表示変換!M32="","",表示変換!M32)</f>
        <v/>
      </c>
      <c r="AN32" s="105" t="str">
        <f t="shared" si="14"/>
        <v/>
      </c>
      <c r="AO32" s="105" t="str">
        <f t="shared" si="15"/>
        <v/>
      </c>
      <c r="AP32" s="534" t="str">
        <f t="shared" si="8"/>
        <v/>
      </c>
      <c r="AQ32" s="535" t="str">
        <f t="shared" si="9"/>
        <v/>
      </c>
      <c r="AR32" s="535" t="str">
        <f t="shared" si="10"/>
        <v/>
      </c>
      <c r="AS32" s="533" t="str">
        <f t="shared" si="16"/>
        <v/>
      </c>
      <c r="AT32" s="104"/>
      <c r="AU32" s="106">
        <f t="shared" si="17"/>
        <v>27</v>
      </c>
      <c r="AV32" s="76" t="str">
        <f t="shared" si="18"/>
        <v/>
      </c>
      <c r="AW32" s="76" t="str">
        <f t="shared" ca="1" si="19"/>
        <v/>
      </c>
      <c r="AX32" s="102" t="str">
        <f t="shared" si="20"/>
        <v/>
      </c>
      <c r="AY32" s="324" t="str">
        <f t="shared" si="21"/>
        <v/>
      </c>
      <c r="AZ32" s="338" t="str">
        <f t="shared" si="22"/>
        <v/>
      </c>
      <c r="BA32" s="324" t="str">
        <f t="shared" si="23"/>
        <v/>
      </c>
      <c r="BB32" s="499" t="str">
        <f t="shared" si="24"/>
        <v/>
      </c>
      <c r="BC32" s="55" t="str">
        <f t="shared" si="25"/>
        <v/>
      </c>
      <c r="BD32" s="500" t="str">
        <f t="shared" si="26"/>
        <v/>
      </c>
      <c r="BE32" s="55" t="str">
        <f t="shared" si="27"/>
        <v/>
      </c>
      <c r="BF32" s="500" t="str">
        <f t="shared" si="28"/>
        <v/>
      </c>
      <c r="BG32" s="56" t="str">
        <f t="shared" si="29"/>
        <v/>
      </c>
      <c r="BH32" s="502" t="str">
        <f t="shared" si="30"/>
        <v/>
      </c>
      <c r="BI32" s="57" t="str">
        <f t="shared" si="31"/>
        <v/>
      </c>
      <c r="BJ32" s="502" t="str">
        <f t="shared" si="32"/>
        <v/>
      </c>
      <c r="BK32" s="55" t="str">
        <f t="shared" si="33"/>
        <v/>
      </c>
      <c r="BL32" s="500" t="str">
        <f t="shared" si="34"/>
        <v/>
      </c>
      <c r="BM32" s="55" t="str">
        <f t="shared" si="35"/>
        <v/>
      </c>
      <c r="BN32" s="502" t="str">
        <f t="shared" si="36"/>
        <v/>
      </c>
      <c r="BO32" s="55" t="str">
        <f t="shared" si="37"/>
        <v/>
      </c>
      <c r="BP32" s="502" t="str">
        <f t="shared" si="38"/>
        <v/>
      </c>
      <c r="BQ32" s="58" t="str">
        <f t="shared" si="39"/>
        <v/>
      </c>
      <c r="BR32" s="60" t="str">
        <f t="shared" si="40"/>
        <v/>
      </c>
    </row>
    <row r="33" spans="1:70">
      <c r="A33" s="54">
        <f>IF(表示変換!A33="","",表示変換!A33)</f>
        <v>28</v>
      </c>
      <c r="B33" s="75" t="str">
        <f>IF(表示変換!B33="","",表示変換!B33)</f>
        <v/>
      </c>
      <c r="C33" s="75" t="str">
        <f ca="1">IF(表示変換!D33="","",表示変換!D33)</f>
        <v/>
      </c>
      <c r="D33" s="75" t="str">
        <f>IF(表示変換!F33="","",表示変換!F33)</f>
        <v/>
      </c>
      <c r="E33" s="325" t="str">
        <f>IF(表示変換!I33="","",表示変換!I33)</f>
        <v/>
      </c>
      <c r="F33" s="487" t="str">
        <f>IF(表示変換!J33="","",表示変換!J33)</f>
        <v/>
      </c>
      <c r="G33" s="348" t="str">
        <f>IF(表示変換!N33="","",表示変換!N33)</f>
        <v/>
      </c>
      <c r="H33" s="94" t="str">
        <f t="shared" si="0"/>
        <v/>
      </c>
      <c r="I33" s="399" t="str">
        <f>IF(表示変換!O33="","",表示変換!O33)</f>
        <v/>
      </c>
      <c r="J33" s="95" t="str">
        <f t="shared" si="1"/>
        <v/>
      </c>
      <c r="K33" s="399" t="str">
        <f>IF(表示変換!P33="","",表示変換!P33)</f>
        <v/>
      </c>
      <c r="L33" s="96" t="str">
        <f t="shared" si="2"/>
        <v/>
      </c>
      <c r="M33" s="402" t="str">
        <f>IF(表示変換!Q33="","",表示変換!Q33)</f>
        <v/>
      </c>
      <c r="N33" s="97" t="str">
        <f t="shared" si="3"/>
        <v/>
      </c>
      <c r="O33" s="402" t="str">
        <f>IF(表示変換!R33="","",表示変換!R33)</f>
        <v/>
      </c>
      <c r="P33" s="95" t="str">
        <f t="shared" si="4"/>
        <v/>
      </c>
      <c r="Q33" s="399" t="str">
        <f>IF(表示変換!S33="","",表示変換!S33)</f>
        <v/>
      </c>
      <c r="R33" s="95" t="str">
        <f t="shared" si="5"/>
        <v/>
      </c>
      <c r="S33" s="402" t="str">
        <f>IF(表示変換!T33="","",表示変換!T33)</f>
        <v/>
      </c>
      <c r="T33" s="95" t="str">
        <f t="shared" si="6"/>
        <v/>
      </c>
      <c r="U33" s="402" t="str">
        <f>IF(表示変換!U33="","",表示変換!U33)</f>
        <v/>
      </c>
      <c r="V33" s="98" t="str">
        <f t="shared" si="7"/>
        <v/>
      </c>
      <c r="W33" s="59" t="str">
        <f t="shared" si="12"/>
        <v/>
      </c>
      <c r="X33" s="162" t="str">
        <f t="shared" si="13"/>
        <v/>
      </c>
      <c r="Z33" s="45">
        <f t="shared" si="41"/>
        <v>28</v>
      </c>
      <c r="AA33" s="75" t="str">
        <f>IF(表示変換!B33="","",表示変換!B33)</f>
        <v/>
      </c>
      <c r="AB33" s="91" t="str">
        <f>IF(表示変換!C33="","",表示変換!C33)</f>
        <v/>
      </c>
      <c r="AC33" s="75" t="str">
        <f>IF(AB33="","",DATEDIF(AB33,入力!$C$3,"Y"))</f>
        <v/>
      </c>
      <c r="AD33" s="75" t="str">
        <f ca="1">IF(表示変換!D33="","",表示変換!D33)</f>
        <v/>
      </c>
      <c r="AE33" s="75" t="str">
        <f>IF(表示変換!E33="","",表示変換!E33)</f>
        <v/>
      </c>
      <c r="AF33" s="75" t="str">
        <f>IF(表示変換!F33="","",表示変換!F33)</f>
        <v/>
      </c>
      <c r="AG33" s="75" t="str">
        <f>IF(表示変換!G33="","",表示変換!G33)</f>
        <v/>
      </c>
      <c r="AH33" s="75" t="str">
        <f>IF(表示変換!H33="","",表示変換!H33)</f>
        <v/>
      </c>
      <c r="AI33" s="325" t="str">
        <f>IF(表示変換!I33="","",表示変換!I33)</f>
        <v/>
      </c>
      <c r="AJ33" s="342" t="str">
        <f>IF(表示変換!J33="","",表示変換!J33)</f>
        <v/>
      </c>
      <c r="AK33" s="325" t="str">
        <f>IF(表示変換!K33="","",表示変換!K33)</f>
        <v/>
      </c>
      <c r="AL33" s="325" t="str">
        <f>IF(表示変換!L33="","",表示変換!L33)</f>
        <v/>
      </c>
      <c r="AM33" s="407" t="str">
        <f>IF(表示変換!M33="","",表示変換!M33)</f>
        <v/>
      </c>
      <c r="AN33" s="105" t="str">
        <f t="shared" si="14"/>
        <v/>
      </c>
      <c r="AO33" s="105" t="str">
        <f t="shared" si="15"/>
        <v/>
      </c>
      <c r="AP33" s="534" t="str">
        <f t="shared" si="8"/>
        <v/>
      </c>
      <c r="AQ33" s="535" t="str">
        <f t="shared" si="9"/>
        <v/>
      </c>
      <c r="AR33" s="535" t="str">
        <f t="shared" si="10"/>
        <v/>
      </c>
      <c r="AS33" s="536" t="str">
        <f t="shared" si="16"/>
        <v/>
      </c>
      <c r="AT33" s="104"/>
      <c r="AU33" s="106">
        <f t="shared" si="17"/>
        <v>28</v>
      </c>
      <c r="AV33" s="76" t="str">
        <f t="shared" si="18"/>
        <v/>
      </c>
      <c r="AW33" s="76" t="str">
        <f t="shared" ca="1" si="19"/>
        <v/>
      </c>
      <c r="AX33" s="102" t="str">
        <f t="shared" si="20"/>
        <v/>
      </c>
      <c r="AY33" s="324" t="str">
        <f t="shared" si="21"/>
        <v/>
      </c>
      <c r="AZ33" s="338" t="str">
        <f t="shared" si="22"/>
        <v/>
      </c>
      <c r="BA33" s="324" t="str">
        <f t="shared" si="23"/>
        <v/>
      </c>
      <c r="BB33" s="499" t="str">
        <f t="shared" si="24"/>
        <v/>
      </c>
      <c r="BC33" s="55" t="str">
        <f t="shared" si="25"/>
        <v/>
      </c>
      <c r="BD33" s="500" t="str">
        <f t="shared" si="26"/>
        <v/>
      </c>
      <c r="BE33" s="55" t="str">
        <f t="shared" si="27"/>
        <v/>
      </c>
      <c r="BF33" s="500" t="str">
        <f t="shared" si="28"/>
        <v/>
      </c>
      <c r="BG33" s="56" t="str">
        <f t="shared" si="29"/>
        <v/>
      </c>
      <c r="BH33" s="502" t="str">
        <f t="shared" si="30"/>
        <v/>
      </c>
      <c r="BI33" s="57" t="str">
        <f t="shared" si="31"/>
        <v/>
      </c>
      <c r="BJ33" s="502" t="str">
        <f t="shared" si="32"/>
        <v/>
      </c>
      <c r="BK33" s="55" t="str">
        <f t="shared" si="33"/>
        <v/>
      </c>
      <c r="BL33" s="500" t="str">
        <f t="shared" si="34"/>
        <v/>
      </c>
      <c r="BM33" s="55" t="str">
        <f t="shared" si="35"/>
        <v/>
      </c>
      <c r="BN33" s="502" t="str">
        <f t="shared" si="36"/>
        <v/>
      </c>
      <c r="BO33" s="55" t="str">
        <f t="shared" si="37"/>
        <v/>
      </c>
      <c r="BP33" s="502" t="str">
        <f t="shared" si="38"/>
        <v/>
      </c>
      <c r="BQ33" s="58" t="str">
        <f t="shared" si="39"/>
        <v/>
      </c>
      <c r="BR33" s="60" t="str">
        <f t="shared" si="40"/>
        <v/>
      </c>
    </row>
    <row r="34" spans="1:70">
      <c r="A34" s="54">
        <f>IF(表示変換!A34="","",表示変換!A34)</f>
        <v>29</v>
      </c>
      <c r="B34" s="75" t="str">
        <f>IF(表示変換!B34="","",表示変換!B34)</f>
        <v/>
      </c>
      <c r="C34" s="75" t="str">
        <f ca="1">IF(表示変換!D34="","",表示変換!D34)</f>
        <v/>
      </c>
      <c r="D34" s="75" t="str">
        <f>IF(表示変換!F34="","",表示変換!F34)</f>
        <v/>
      </c>
      <c r="E34" s="325" t="str">
        <f>IF(表示変換!I34="","",表示変換!I34)</f>
        <v/>
      </c>
      <c r="F34" s="487" t="str">
        <f>IF(表示変換!J34="","",表示変換!J34)</f>
        <v/>
      </c>
      <c r="G34" s="348" t="str">
        <f>IF(表示変換!N34="","",表示変換!N34)</f>
        <v/>
      </c>
      <c r="H34" s="94" t="str">
        <f t="shared" si="0"/>
        <v/>
      </c>
      <c r="I34" s="399" t="str">
        <f>IF(表示変換!O34="","",表示変換!O34)</f>
        <v/>
      </c>
      <c r="J34" s="95" t="str">
        <f t="shared" si="1"/>
        <v/>
      </c>
      <c r="K34" s="399" t="str">
        <f>IF(表示変換!P34="","",表示変換!P34)</f>
        <v/>
      </c>
      <c r="L34" s="96" t="str">
        <f t="shared" si="2"/>
        <v/>
      </c>
      <c r="M34" s="402" t="str">
        <f>IF(表示変換!Q34="","",表示変換!Q34)</f>
        <v/>
      </c>
      <c r="N34" s="97" t="str">
        <f t="shared" si="3"/>
        <v/>
      </c>
      <c r="O34" s="402" t="str">
        <f>IF(表示変換!R34="","",表示変換!R34)</f>
        <v/>
      </c>
      <c r="P34" s="95" t="str">
        <f t="shared" si="4"/>
        <v/>
      </c>
      <c r="Q34" s="399" t="str">
        <f>IF(表示変換!S34="","",表示変換!S34)</f>
        <v/>
      </c>
      <c r="R34" s="95" t="str">
        <f t="shared" si="5"/>
        <v/>
      </c>
      <c r="S34" s="402" t="str">
        <f>IF(表示変換!T34="","",表示変換!T34)</f>
        <v/>
      </c>
      <c r="T34" s="95" t="str">
        <f t="shared" si="6"/>
        <v/>
      </c>
      <c r="U34" s="402" t="str">
        <f>IF(表示変換!U34="","",表示変換!U34)</f>
        <v/>
      </c>
      <c r="V34" s="98" t="str">
        <f t="shared" si="7"/>
        <v/>
      </c>
      <c r="W34" s="59" t="str">
        <f t="shared" si="12"/>
        <v/>
      </c>
      <c r="X34" s="162" t="str">
        <f t="shared" si="13"/>
        <v/>
      </c>
      <c r="Z34" s="45">
        <f t="shared" si="41"/>
        <v>29</v>
      </c>
      <c r="AA34" s="75" t="str">
        <f>IF(表示変換!B34="","",表示変換!B34)</f>
        <v/>
      </c>
      <c r="AB34" s="91" t="str">
        <f>IF(表示変換!C34="","",表示変換!C34)</f>
        <v/>
      </c>
      <c r="AC34" s="75" t="str">
        <f>IF(AB34="","",DATEDIF(AB34,入力!$C$3,"Y"))</f>
        <v/>
      </c>
      <c r="AD34" s="75" t="str">
        <f ca="1">IF(表示変換!D34="","",表示変換!D34)</f>
        <v/>
      </c>
      <c r="AE34" s="75" t="str">
        <f>IF(表示変換!E34="","",表示変換!E34)</f>
        <v/>
      </c>
      <c r="AF34" s="75" t="str">
        <f>IF(表示変換!F34="","",表示変換!F34)</f>
        <v/>
      </c>
      <c r="AG34" s="75" t="str">
        <f>IF(表示変換!G34="","",表示変換!G34)</f>
        <v/>
      </c>
      <c r="AH34" s="75" t="str">
        <f>IF(表示変換!H34="","",表示変換!H34)</f>
        <v/>
      </c>
      <c r="AI34" s="325" t="str">
        <f>IF(表示変換!I34="","",表示変換!I34)</f>
        <v/>
      </c>
      <c r="AJ34" s="342" t="str">
        <f>IF(表示変換!J34="","",表示変換!J34)</f>
        <v/>
      </c>
      <c r="AK34" s="325" t="str">
        <f>IF(表示変換!K34="","",表示変換!K34)</f>
        <v/>
      </c>
      <c r="AL34" s="325" t="str">
        <f>IF(表示変換!L34="","",表示変換!L34)</f>
        <v/>
      </c>
      <c r="AM34" s="407" t="str">
        <f>IF(表示変換!M34="","",表示変換!M34)</f>
        <v/>
      </c>
      <c r="AN34" s="105" t="str">
        <f t="shared" si="14"/>
        <v/>
      </c>
      <c r="AO34" s="105" t="str">
        <f t="shared" si="15"/>
        <v/>
      </c>
      <c r="AP34" s="534" t="str">
        <f t="shared" si="8"/>
        <v/>
      </c>
      <c r="AQ34" s="535" t="str">
        <f t="shared" si="9"/>
        <v/>
      </c>
      <c r="AR34" s="535" t="str">
        <f t="shared" si="10"/>
        <v/>
      </c>
      <c r="AS34" s="533" t="str">
        <f t="shared" si="16"/>
        <v/>
      </c>
      <c r="AT34" s="104"/>
      <c r="AU34" s="106">
        <f t="shared" si="17"/>
        <v>29</v>
      </c>
      <c r="AV34" s="76" t="str">
        <f t="shared" si="18"/>
        <v/>
      </c>
      <c r="AW34" s="76" t="str">
        <f t="shared" ca="1" si="19"/>
        <v/>
      </c>
      <c r="AX34" s="102" t="str">
        <f t="shared" si="20"/>
        <v/>
      </c>
      <c r="AY34" s="324" t="str">
        <f t="shared" si="21"/>
        <v/>
      </c>
      <c r="AZ34" s="338" t="str">
        <f t="shared" si="22"/>
        <v/>
      </c>
      <c r="BA34" s="324" t="str">
        <f t="shared" si="23"/>
        <v/>
      </c>
      <c r="BB34" s="499" t="str">
        <f t="shared" si="24"/>
        <v/>
      </c>
      <c r="BC34" s="55" t="str">
        <f t="shared" si="25"/>
        <v/>
      </c>
      <c r="BD34" s="500" t="str">
        <f t="shared" si="26"/>
        <v/>
      </c>
      <c r="BE34" s="55" t="str">
        <f t="shared" si="27"/>
        <v/>
      </c>
      <c r="BF34" s="500" t="str">
        <f t="shared" si="28"/>
        <v/>
      </c>
      <c r="BG34" s="56" t="str">
        <f t="shared" si="29"/>
        <v/>
      </c>
      <c r="BH34" s="502" t="str">
        <f t="shared" si="30"/>
        <v/>
      </c>
      <c r="BI34" s="57" t="str">
        <f t="shared" si="31"/>
        <v/>
      </c>
      <c r="BJ34" s="502" t="str">
        <f t="shared" si="32"/>
        <v/>
      </c>
      <c r="BK34" s="55" t="str">
        <f t="shared" si="33"/>
        <v/>
      </c>
      <c r="BL34" s="500" t="str">
        <f t="shared" si="34"/>
        <v/>
      </c>
      <c r="BM34" s="55" t="str">
        <f t="shared" si="35"/>
        <v/>
      </c>
      <c r="BN34" s="502" t="str">
        <f t="shared" si="36"/>
        <v/>
      </c>
      <c r="BO34" s="55" t="str">
        <f t="shared" si="37"/>
        <v/>
      </c>
      <c r="BP34" s="502" t="str">
        <f t="shared" si="38"/>
        <v/>
      </c>
      <c r="BQ34" s="58" t="str">
        <f t="shared" si="39"/>
        <v/>
      </c>
      <c r="BR34" s="60" t="str">
        <f t="shared" si="40"/>
        <v/>
      </c>
    </row>
    <row r="35" spans="1:70" ht="14.25" thickBot="1">
      <c r="A35" s="90">
        <f>IF(表示変換!A35="","",表示変換!A35)</f>
        <v>30</v>
      </c>
      <c r="B35" s="74" t="str">
        <f>IF(表示変換!B35="","",表示変換!B35)</f>
        <v/>
      </c>
      <c r="C35" s="74" t="str">
        <f ca="1">IF(表示変換!D35="","",表示変換!D35)</f>
        <v/>
      </c>
      <c r="D35" s="74" t="str">
        <f>IF(表示変換!F35="","",表示変換!F35)</f>
        <v/>
      </c>
      <c r="E35" s="332" t="str">
        <f>IF(表示変換!I35="","",表示変換!I35)</f>
        <v/>
      </c>
      <c r="F35" s="413" t="str">
        <f>IF(表示変換!J35="","",表示変換!J35)</f>
        <v/>
      </c>
      <c r="G35" s="415" t="str">
        <f>IF(表示変換!N35="","",表示変換!N35)</f>
        <v/>
      </c>
      <c r="H35" s="186" t="str">
        <f t="shared" si="0"/>
        <v/>
      </c>
      <c r="I35" s="488" t="str">
        <f>IF(表示変換!O35="","",表示変換!O35)</f>
        <v/>
      </c>
      <c r="J35" s="99" t="str">
        <f t="shared" si="1"/>
        <v/>
      </c>
      <c r="K35" s="488" t="str">
        <f>IF(表示変換!P35="","",表示変換!P35)</f>
        <v/>
      </c>
      <c r="L35" s="96" t="str">
        <f t="shared" si="2"/>
        <v/>
      </c>
      <c r="M35" s="489" t="str">
        <f>IF(表示変換!Q35="","",表示変換!Q35)</f>
        <v/>
      </c>
      <c r="N35" s="100" t="str">
        <f t="shared" si="3"/>
        <v/>
      </c>
      <c r="O35" s="489" t="str">
        <f>IF(表示変換!R35="","",表示変換!R35)</f>
        <v/>
      </c>
      <c r="P35" s="99" t="str">
        <f t="shared" si="4"/>
        <v/>
      </c>
      <c r="Q35" s="488" t="str">
        <f>IF(表示変換!S35="","",表示変換!S35)</f>
        <v/>
      </c>
      <c r="R35" s="99" t="str">
        <f t="shared" si="5"/>
        <v/>
      </c>
      <c r="S35" s="489" t="str">
        <f>IF(表示変換!T35="","",表示変換!T35)</f>
        <v/>
      </c>
      <c r="T35" s="99" t="str">
        <f t="shared" si="6"/>
        <v/>
      </c>
      <c r="U35" s="489" t="str">
        <f>IF(表示変換!U35="","",表示変換!U35)</f>
        <v/>
      </c>
      <c r="V35" s="267" t="str">
        <f t="shared" si="7"/>
        <v/>
      </c>
      <c r="W35" s="78" t="str">
        <f t="shared" si="12"/>
        <v/>
      </c>
      <c r="X35" s="163" t="str">
        <f t="shared" si="13"/>
        <v/>
      </c>
      <c r="Z35" s="45">
        <f t="shared" si="41"/>
        <v>30</v>
      </c>
      <c r="AA35" s="75" t="str">
        <f>IF(表示変換!B35="","",表示変換!B35)</f>
        <v/>
      </c>
      <c r="AB35" s="91" t="str">
        <f>IF(表示変換!C35="","",表示変換!C35)</f>
        <v/>
      </c>
      <c r="AC35" s="75" t="str">
        <f>IF(AB35="","",DATEDIF(AB35,入力!$C$3,"Y"))</f>
        <v/>
      </c>
      <c r="AD35" s="75" t="str">
        <f ca="1">IF(表示変換!D35="","",表示変換!D35)</f>
        <v/>
      </c>
      <c r="AE35" s="75" t="str">
        <f>IF(表示変換!E35="","",表示変換!E35)</f>
        <v/>
      </c>
      <c r="AF35" s="75" t="str">
        <f>IF(表示変換!F35="","",表示変換!F35)</f>
        <v/>
      </c>
      <c r="AG35" s="75" t="str">
        <f>IF(表示変換!G35="","",表示変換!G35)</f>
        <v/>
      </c>
      <c r="AH35" s="75" t="str">
        <f>IF(表示変換!H35="","",表示変換!H35)</f>
        <v/>
      </c>
      <c r="AI35" s="325" t="str">
        <f>IF(表示変換!I35="","",表示変換!I35)</f>
        <v/>
      </c>
      <c r="AJ35" s="342" t="str">
        <f>IF(表示変換!J35="","",表示変換!J35)</f>
        <v/>
      </c>
      <c r="AK35" s="325" t="str">
        <f>IF(表示変換!K35="","",表示変換!K35)</f>
        <v/>
      </c>
      <c r="AL35" s="325" t="str">
        <f>IF(表示変換!L35="","",表示変換!L35)</f>
        <v/>
      </c>
      <c r="AM35" s="407" t="str">
        <f>IF(表示変換!M35="","",表示変換!M35)</f>
        <v/>
      </c>
      <c r="AN35" s="105" t="str">
        <f t="shared" si="14"/>
        <v/>
      </c>
      <c r="AO35" s="105" t="str">
        <f t="shared" si="15"/>
        <v/>
      </c>
      <c r="AP35" s="534" t="str">
        <f t="shared" si="8"/>
        <v/>
      </c>
      <c r="AQ35" s="535" t="str">
        <f t="shared" si="9"/>
        <v/>
      </c>
      <c r="AR35" s="535" t="str">
        <f t="shared" si="10"/>
        <v/>
      </c>
      <c r="AS35" s="533" t="str">
        <f t="shared" si="16"/>
        <v/>
      </c>
      <c r="AT35" s="104"/>
      <c r="AU35" s="106">
        <f t="shared" si="17"/>
        <v>30</v>
      </c>
      <c r="AV35" s="76" t="str">
        <f t="shared" si="18"/>
        <v/>
      </c>
      <c r="AW35" s="76" t="str">
        <f t="shared" ca="1" si="19"/>
        <v/>
      </c>
      <c r="AX35" s="102" t="str">
        <f t="shared" si="20"/>
        <v/>
      </c>
      <c r="AY35" s="102" t="str">
        <f t="shared" si="21"/>
        <v/>
      </c>
      <c r="AZ35" s="338" t="str">
        <f t="shared" si="22"/>
        <v/>
      </c>
      <c r="BA35" s="324" t="str">
        <f t="shared" si="23"/>
        <v/>
      </c>
      <c r="BB35" s="499" t="str">
        <f t="shared" si="24"/>
        <v/>
      </c>
      <c r="BC35" s="55" t="str">
        <f t="shared" si="25"/>
        <v/>
      </c>
      <c r="BD35" s="501" t="str">
        <f t="shared" si="26"/>
        <v/>
      </c>
      <c r="BE35" s="55" t="str">
        <f t="shared" si="27"/>
        <v/>
      </c>
      <c r="BF35" s="501" t="str">
        <f t="shared" si="28"/>
        <v/>
      </c>
      <c r="BG35" s="56" t="str">
        <f t="shared" si="29"/>
        <v/>
      </c>
      <c r="BH35" s="503" t="str">
        <f t="shared" si="30"/>
        <v/>
      </c>
      <c r="BI35" s="57" t="str">
        <f t="shared" si="31"/>
        <v/>
      </c>
      <c r="BJ35" s="503" t="str">
        <f t="shared" si="32"/>
        <v/>
      </c>
      <c r="BK35" s="55" t="str">
        <f t="shared" si="33"/>
        <v/>
      </c>
      <c r="BL35" s="501" t="str">
        <f t="shared" si="34"/>
        <v/>
      </c>
      <c r="BM35" s="55" t="str">
        <f t="shared" si="35"/>
        <v/>
      </c>
      <c r="BN35" s="503" t="str">
        <f>IF(ISBLANK(S35),"",S35)</f>
        <v/>
      </c>
      <c r="BO35" s="55" t="str">
        <f t="shared" si="37"/>
        <v/>
      </c>
      <c r="BP35" s="504" t="str">
        <f t="shared" si="38"/>
        <v/>
      </c>
      <c r="BQ35" s="58" t="str">
        <f t="shared" si="39"/>
        <v/>
      </c>
      <c r="BR35" s="60" t="str">
        <f t="shared" si="40"/>
        <v/>
      </c>
    </row>
    <row r="36" spans="1:70" ht="12.75" customHeight="1" thickTop="1">
      <c r="A36" s="697" t="s">
        <v>38</v>
      </c>
      <c r="B36" s="698"/>
      <c r="C36" s="698"/>
      <c r="D36" s="698"/>
      <c r="E36" s="698"/>
      <c r="F36" s="699"/>
      <c r="G36" s="490" t="str">
        <f t="shared" ref="G36:T36" si="42">IF(COUNTBLANK(G6:G35)=30,"",AVERAGE(G6:G35))</f>
        <v/>
      </c>
      <c r="H36" s="494" t="str">
        <f t="shared" si="42"/>
        <v/>
      </c>
      <c r="I36" s="490" t="str">
        <f t="shared" si="42"/>
        <v/>
      </c>
      <c r="J36" s="494" t="str">
        <f t="shared" si="42"/>
        <v/>
      </c>
      <c r="K36" s="490" t="str">
        <f t="shared" si="42"/>
        <v/>
      </c>
      <c r="L36" s="495" t="str">
        <f t="shared" si="42"/>
        <v/>
      </c>
      <c r="M36" s="492" t="str">
        <f t="shared" si="42"/>
        <v/>
      </c>
      <c r="N36" s="494" t="str">
        <f t="shared" si="42"/>
        <v/>
      </c>
      <c r="O36" s="492" t="str">
        <f t="shared" si="42"/>
        <v/>
      </c>
      <c r="P36" s="494" t="str">
        <f t="shared" si="42"/>
        <v/>
      </c>
      <c r="Q36" s="490" t="str">
        <f t="shared" si="42"/>
        <v/>
      </c>
      <c r="R36" s="494" t="str">
        <f t="shared" si="42"/>
        <v/>
      </c>
      <c r="S36" s="492" t="str">
        <f t="shared" si="42"/>
        <v/>
      </c>
      <c r="T36" s="494" t="str">
        <f t="shared" si="42"/>
        <v/>
      </c>
      <c r="U36" s="492" t="str">
        <f>IF(COUNTBLANK(U6:U35)=30,"",AVERAGE(U6:U35))</f>
        <v/>
      </c>
      <c r="V36" s="496" t="str">
        <f>IF(COUNTBLANK(V6:V35)=30,"",AVERAGE(V6:V35))</f>
        <v/>
      </c>
      <c r="W36" s="687" t="str">
        <f>IF(COUNTBLANK(W6:W35)=30,"",AVERAGE(W6:W35))</f>
        <v/>
      </c>
      <c r="X36" s="688"/>
    </row>
    <row r="37" spans="1:70" ht="12.75" customHeight="1">
      <c r="A37" s="692" t="s">
        <v>39</v>
      </c>
      <c r="B37" s="693"/>
      <c r="C37" s="693"/>
      <c r="D37" s="693"/>
      <c r="E37" s="693"/>
      <c r="F37" s="694"/>
      <c r="G37" s="89" t="str">
        <f t="shared" ref="G37:T37" si="43">IF(COUNTBLANK(G6:G35)=30,"",STDEV(G6:G35))</f>
        <v/>
      </c>
      <c r="H37" s="362" t="str">
        <f t="shared" si="43"/>
        <v/>
      </c>
      <c r="I37" s="89" t="str">
        <f t="shared" si="43"/>
        <v/>
      </c>
      <c r="J37" s="161" t="str">
        <f t="shared" si="43"/>
        <v/>
      </c>
      <c r="K37" s="89" t="str">
        <f t="shared" si="43"/>
        <v/>
      </c>
      <c r="L37" s="362" t="str">
        <f t="shared" si="43"/>
        <v/>
      </c>
      <c r="M37" s="89" t="str">
        <f t="shared" si="43"/>
        <v/>
      </c>
      <c r="N37" s="362" t="str">
        <f t="shared" si="43"/>
        <v/>
      </c>
      <c r="O37" s="89" t="str">
        <f t="shared" si="43"/>
        <v/>
      </c>
      <c r="P37" s="362" t="str">
        <f t="shared" si="43"/>
        <v/>
      </c>
      <c r="Q37" s="89" t="str">
        <f t="shared" si="43"/>
        <v/>
      </c>
      <c r="R37" s="362" t="str">
        <f t="shared" si="43"/>
        <v/>
      </c>
      <c r="S37" s="89" t="str">
        <f t="shared" si="43"/>
        <v/>
      </c>
      <c r="T37" s="362" t="str">
        <f t="shared" si="43"/>
        <v/>
      </c>
      <c r="U37" s="89" t="str">
        <f>IF(COUNTBLANK(U6:U35)=30,"",STDEV(U6:U35))</f>
        <v/>
      </c>
      <c r="V37" s="362" t="str">
        <f>IF(COUNTBLANK(V6:V35)=30,"",STDEV(V6:V35))</f>
        <v/>
      </c>
      <c r="W37" s="689" t="str">
        <f>IF(COUNTBLANK(W6:W35)=30,"",STDEV(W6:W35))</f>
        <v/>
      </c>
      <c r="X37" s="690"/>
    </row>
    <row r="38" spans="1:70" ht="12.75" customHeight="1">
      <c r="A38" s="691" t="s">
        <v>50</v>
      </c>
      <c r="B38" s="691"/>
      <c r="C38" s="691"/>
      <c r="D38" s="691"/>
      <c r="E38" s="691"/>
      <c r="F38" s="691"/>
      <c r="G38" s="491" t="str">
        <f>IF(COUNTBLANK(G6:G35)=30,"",MIN(G6:G35))</f>
        <v/>
      </c>
      <c r="H38" s="497" t="str">
        <f>IF(COUNTBLANK(H6:H35)=30,"",MAX(H6:H35))</f>
        <v/>
      </c>
      <c r="I38" s="491" t="str">
        <f>IF(COUNTBLANK(I6:I35)=30,"",MIN(I6:I35))</f>
        <v/>
      </c>
      <c r="J38" s="268" t="str">
        <f>IF(COUNTBLANK(J6:J35)=30,"",MAX(J6:J35))</f>
        <v/>
      </c>
      <c r="K38" s="491" t="str">
        <f t="shared" ref="K38:T38" si="44">IF(COUNTBLANK(K6:K35)=30,"",MAX(K6:K35))</f>
        <v/>
      </c>
      <c r="L38" s="497" t="str">
        <f t="shared" si="44"/>
        <v/>
      </c>
      <c r="M38" s="493" t="str">
        <f t="shared" si="44"/>
        <v/>
      </c>
      <c r="N38" s="497" t="str">
        <f t="shared" si="44"/>
        <v/>
      </c>
      <c r="O38" s="493" t="str">
        <f t="shared" si="44"/>
        <v/>
      </c>
      <c r="P38" s="497" t="str">
        <f t="shared" si="44"/>
        <v/>
      </c>
      <c r="Q38" s="491" t="str">
        <f t="shared" si="44"/>
        <v/>
      </c>
      <c r="R38" s="497" t="str">
        <f t="shared" si="44"/>
        <v/>
      </c>
      <c r="S38" s="493" t="str">
        <f t="shared" si="44"/>
        <v/>
      </c>
      <c r="T38" s="497" t="str">
        <f t="shared" si="44"/>
        <v/>
      </c>
      <c r="U38" s="493" t="str">
        <f>IF(COUNTBLANK(U6:U35)=30,"",MAX(U6:U35))</f>
        <v/>
      </c>
      <c r="V38" s="497" t="str">
        <f>IF(COUNTBLANK(V6:V35)=30,"",MAX(V6:V35))</f>
        <v/>
      </c>
      <c r="W38" s="695" t="str">
        <f>IF(COUNTBLANK(W6:W35)=30,"",MAX(W6:W35))</f>
        <v/>
      </c>
      <c r="X38" s="696"/>
    </row>
    <row r="39" spans="1:70" ht="12.75" customHeight="1">
      <c r="A39" s="691" t="s">
        <v>51</v>
      </c>
      <c r="B39" s="691"/>
      <c r="C39" s="691"/>
      <c r="D39" s="691"/>
      <c r="E39" s="691"/>
      <c r="F39" s="691"/>
      <c r="G39" s="491" t="str">
        <f>IF(COUNTBLANK(G6:G35)=30,"",MAX(G6:G35))</f>
        <v/>
      </c>
      <c r="H39" s="497" t="str">
        <f>IF(COUNTBLANK(H6:H35)=30,"",IF(COUNTIF(H6:H35,0)&gt;0,0,MIN(H6:H35)))</f>
        <v/>
      </c>
      <c r="I39" s="491" t="str">
        <f>IF(COUNTBLANK(I6:I35)=30,"",MAX(I6:I35))</f>
        <v/>
      </c>
      <c r="J39" s="268" t="str">
        <f>IF(COUNTBLANK(J6:J35)=30,"",IF(COUNTIF(J6:J35,0)&gt;0,0,MIN(J6:J35)))</f>
        <v/>
      </c>
      <c r="K39" s="491" t="str">
        <f t="shared" ref="K39:S39" si="45">IF(COUNTBLANK(K6:K35)=30,"",MIN(K6:K35))</f>
        <v/>
      </c>
      <c r="L39" s="497" t="str">
        <f>IF(COUNTBLANK(L6:L35)=30,"",IF(COUNTIF(L6:L35,0)&gt;0,0,MIN(L6:L35)))</f>
        <v/>
      </c>
      <c r="M39" s="493" t="str">
        <f t="shared" si="45"/>
        <v/>
      </c>
      <c r="N39" s="497" t="str">
        <f>IF(COUNTBLANK(N6:N35)=30,"",IF(COUNTIF(N6:N35,0)&gt;0,0,MIN(N6:N35)))</f>
        <v/>
      </c>
      <c r="O39" s="493" t="str">
        <f t="shared" si="45"/>
        <v/>
      </c>
      <c r="P39" s="497" t="str">
        <f>IF(COUNTBLANK(P6:P35)=30,"",IF(COUNTIF(P6:P35,0)&gt;0,0,MIN(P6:P35)))</f>
        <v/>
      </c>
      <c r="Q39" s="491" t="str">
        <f t="shared" si="45"/>
        <v/>
      </c>
      <c r="R39" s="497" t="str">
        <f>IF(COUNTBLANK(R6:R35)=30,"",IF(COUNTIF(R6:R35,0)&gt;0,0,MIN(R6:R35)))</f>
        <v/>
      </c>
      <c r="S39" s="493" t="str">
        <f t="shared" si="45"/>
        <v/>
      </c>
      <c r="T39" s="497" t="str">
        <f>IF(COUNTBLANK(T6:T35)=30,"",IF(COUNTIF(T6:T35,0)&gt;0,0,MIN(T6:T35)))</f>
        <v/>
      </c>
      <c r="U39" s="493" t="str">
        <f>IF(COUNTBLANK(U6:U35)=30,"",MIN(U6:U35))</f>
        <v/>
      </c>
      <c r="V39" s="497" t="str">
        <f>IF(COUNTBLANK(V6:V35)=30,"",IF(COUNTIF(V6:V35,0)&gt;0,0,MIN(V6:V35)))</f>
        <v/>
      </c>
      <c r="W39" s="695" t="str">
        <f>IF(COUNTBLANK(W6:W35)=30,"",IF(COUNTIF(W6:W35,0)&gt;0,0,MIN(W6:W35)))</f>
        <v/>
      </c>
      <c r="X39" s="696"/>
    </row>
    <row r="40" spans="1:70" ht="12.75" customHeight="1">
      <c r="A40" s="691" t="s">
        <v>52</v>
      </c>
      <c r="B40" s="691"/>
      <c r="C40" s="691"/>
      <c r="D40" s="691"/>
      <c r="E40" s="691"/>
      <c r="F40" s="691"/>
      <c r="G40" s="491" t="str">
        <f t="shared" ref="G40:T40" si="46">IF(COUNTBLANK(G6:G35)=30,"",MEDIAN(G6:G35))</f>
        <v/>
      </c>
      <c r="H40" s="498" t="str">
        <f t="shared" si="46"/>
        <v/>
      </c>
      <c r="I40" s="491" t="str">
        <f t="shared" si="46"/>
        <v/>
      </c>
      <c r="J40" s="268" t="str">
        <f t="shared" si="46"/>
        <v/>
      </c>
      <c r="K40" s="491" t="str">
        <f t="shared" si="46"/>
        <v/>
      </c>
      <c r="L40" s="497" t="str">
        <f t="shared" si="46"/>
        <v/>
      </c>
      <c r="M40" s="493" t="str">
        <f t="shared" si="46"/>
        <v/>
      </c>
      <c r="N40" s="497" t="str">
        <f t="shared" si="46"/>
        <v/>
      </c>
      <c r="O40" s="493" t="str">
        <f t="shared" si="46"/>
        <v/>
      </c>
      <c r="P40" s="497" t="str">
        <f t="shared" si="46"/>
        <v/>
      </c>
      <c r="Q40" s="491" t="str">
        <f t="shared" si="46"/>
        <v/>
      </c>
      <c r="R40" s="497" t="str">
        <f t="shared" si="46"/>
        <v/>
      </c>
      <c r="S40" s="493" t="str">
        <f t="shared" si="46"/>
        <v/>
      </c>
      <c r="T40" s="497" t="str">
        <f t="shared" si="46"/>
        <v/>
      </c>
      <c r="U40" s="493" t="str">
        <f>IF(COUNTBLANK(U6:U35)=30,"",MEDIAN(U6:U35))</f>
        <v/>
      </c>
      <c r="V40" s="497" t="str">
        <f>IF(COUNTBLANK(V6:V35)=30,"",MEDIAN(V6:V35))</f>
        <v/>
      </c>
      <c r="W40" s="695" t="str">
        <f>IF(COUNTBLANK(W6:W35)=30,"",MEDIAN(W6:W35))</f>
        <v/>
      </c>
      <c r="X40" s="696"/>
    </row>
    <row r="41" spans="1:70">
      <c r="S41" s="62"/>
    </row>
    <row r="42" spans="1:70">
      <c r="B42" s="62"/>
    </row>
    <row r="43" spans="1:70">
      <c r="B43" s="62"/>
      <c r="AD43" s="62"/>
      <c r="AE43" s="62"/>
    </row>
    <row r="46" spans="1:70">
      <c r="AI46" s="62"/>
    </row>
    <row r="47" spans="1:70">
      <c r="AN47" s="62"/>
    </row>
  </sheetData>
  <sheetProtection password="AC76" sheet="1" objects="1" scenarios="1"/>
  <mergeCells count="60">
    <mergeCell ref="A1:X1"/>
    <mergeCell ref="A2:X2"/>
    <mergeCell ref="U3:V3"/>
    <mergeCell ref="K3:L3"/>
    <mergeCell ref="G3:H3"/>
    <mergeCell ref="I3:J3"/>
    <mergeCell ref="M3:N3"/>
    <mergeCell ref="A36:F36"/>
    <mergeCell ref="B3:B5"/>
    <mergeCell ref="C3:C5"/>
    <mergeCell ref="D3:D5"/>
    <mergeCell ref="E3:E5"/>
    <mergeCell ref="A3:A5"/>
    <mergeCell ref="F3:F5"/>
    <mergeCell ref="A39:F39"/>
    <mergeCell ref="A40:F40"/>
    <mergeCell ref="W38:X38"/>
    <mergeCell ref="W39:X39"/>
    <mergeCell ref="W40:X40"/>
    <mergeCell ref="W36:X36"/>
    <mergeCell ref="W37:X37"/>
    <mergeCell ref="BJ3:BK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J3:AJ5"/>
    <mergeCell ref="BB3:BC3"/>
    <mergeCell ref="BD3:BE3"/>
    <mergeCell ref="BF3:BG3"/>
    <mergeCell ref="BH3:BI3"/>
    <mergeCell ref="AY3:AY5"/>
    <mergeCell ref="AK3:AK5"/>
    <mergeCell ref="AZ3:AZ5"/>
    <mergeCell ref="BA3:BA5"/>
    <mergeCell ref="AU1:BR1"/>
    <mergeCell ref="AU2:BR2"/>
    <mergeCell ref="AP3:AS3"/>
    <mergeCell ref="AL3:AL5"/>
    <mergeCell ref="AU3:AU5"/>
    <mergeCell ref="AV3:AV5"/>
    <mergeCell ref="AW3:AW5"/>
    <mergeCell ref="AX3:AX5"/>
    <mergeCell ref="BL3:BM3"/>
    <mergeCell ref="Z2:AS2"/>
    <mergeCell ref="Z1:AS1"/>
    <mergeCell ref="AH3:AH5"/>
    <mergeCell ref="AI3:AI5"/>
    <mergeCell ref="AM3:AM5"/>
    <mergeCell ref="BN3:BO3"/>
    <mergeCell ref="BP3:BQ3"/>
  </mergeCells>
  <phoneticPr fontId="22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9" t="str">
        <f>IF(表示変換!A1="","",表示変換!A1)&amp;"　"&amp;"レーダーチャート"</f>
        <v>●●チームバレーボール体力指数　レーダーチャート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10" t="str">
        <f>IF(表示変換!B6="","",表示変換!B6)</f>
        <v/>
      </c>
      <c r="C2" s="710"/>
      <c r="D2" s="9"/>
      <c r="E2" s="10" t="s">
        <v>11</v>
      </c>
      <c r="F2" s="711" t="str">
        <f>IF(表示変換!I6="","",表示変換!I6)</f>
        <v/>
      </c>
      <c r="G2" s="711"/>
      <c r="H2" s="13" t="s">
        <v>12</v>
      </c>
      <c r="I2" s="14"/>
      <c r="J2" s="13" t="s">
        <v>13</v>
      </c>
      <c r="K2" s="711" t="str">
        <f>IF(表示変換!J6="","",表示変換!J6)</f>
        <v/>
      </c>
      <c r="L2" s="711"/>
      <c r="M2" s="10" t="s">
        <v>14</v>
      </c>
      <c r="N2" s="6"/>
      <c r="O2" s="710" t="s">
        <v>15</v>
      </c>
      <c r="P2" s="710"/>
      <c r="Q2" s="710" t="str">
        <f>IF(表示変換!H6="","",表示変換!H6)</f>
        <v/>
      </c>
      <c r="R2" s="710"/>
      <c r="S2" s="712" t="str">
        <f>IF(入力!$C$4="","",入力!$C$4)</f>
        <v>2018.01.01</v>
      </c>
      <c r="T2" s="712"/>
      <c r="U2" s="9" t="s">
        <v>78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3" t="s">
        <v>5</v>
      </c>
      <c r="B4" s="726" t="s">
        <v>6</v>
      </c>
      <c r="C4" s="730" t="s">
        <v>0</v>
      </c>
      <c r="D4" s="721" t="s">
        <v>28</v>
      </c>
      <c r="E4" s="722"/>
      <c r="F4" s="721" t="s">
        <v>40</v>
      </c>
      <c r="G4" s="722"/>
      <c r="H4" s="721" t="s">
        <v>272</v>
      </c>
      <c r="I4" s="722"/>
      <c r="J4" s="721" t="s">
        <v>26</v>
      </c>
      <c r="K4" s="722"/>
      <c r="L4" s="719" t="s">
        <v>41</v>
      </c>
      <c r="M4" s="720"/>
      <c r="N4" s="719" t="s">
        <v>42</v>
      </c>
      <c r="O4" s="720"/>
      <c r="P4" s="719" t="s">
        <v>27</v>
      </c>
      <c r="Q4" s="720"/>
      <c r="R4" s="721" t="s">
        <v>29</v>
      </c>
      <c r="S4" s="722"/>
      <c r="T4" s="119" t="s">
        <v>1</v>
      </c>
      <c r="U4" s="120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4"/>
      <c r="B5" s="727"/>
      <c r="C5" s="731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5"/>
      <c r="B6" s="728"/>
      <c r="C6" s="732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251</v>
      </c>
      <c r="AA6" s="26" t="s">
        <v>24</v>
      </c>
      <c r="AB6" s="26" t="s">
        <v>53</v>
      </c>
      <c r="AC6" s="26" t="s">
        <v>54</v>
      </c>
      <c r="AD6" s="26" t="s">
        <v>56</v>
      </c>
      <c r="AE6" s="11" t="s">
        <v>55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2018.01.01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3"/>
      <c r="B8" s="64"/>
      <c r="C8" s="65"/>
      <c r="D8" s="66"/>
      <c r="E8" s="67"/>
      <c r="F8" s="68"/>
      <c r="G8" s="69"/>
      <c r="H8" s="70"/>
      <c r="I8" s="67"/>
      <c r="J8" s="68"/>
      <c r="K8" s="69"/>
      <c r="L8" s="66"/>
      <c r="M8" s="67"/>
      <c r="N8" s="68"/>
      <c r="O8" s="69"/>
      <c r="P8" s="66"/>
      <c r="Q8" s="67"/>
      <c r="R8" s="64"/>
      <c r="S8" s="69"/>
      <c r="T8" s="70"/>
      <c r="U8" s="69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1"/>
      <c r="B9" s="64"/>
      <c r="C9" s="69"/>
      <c r="D9" s="68"/>
      <c r="E9" s="69"/>
      <c r="F9" s="68"/>
      <c r="G9" s="69"/>
      <c r="H9" s="64"/>
      <c r="I9" s="69"/>
      <c r="J9" s="68"/>
      <c r="K9" s="69"/>
      <c r="L9" s="68"/>
      <c r="M9" s="69"/>
      <c r="N9" s="68"/>
      <c r="O9" s="69"/>
      <c r="P9" s="68"/>
      <c r="Q9" s="69"/>
      <c r="R9" s="64"/>
      <c r="S9" s="69"/>
      <c r="T9" s="64"/>
      <c r="U9" s="69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1"/>
      <c r="B10" s="72"/>
      <c r="C10" s="73"/>
      <c r="D10" s="68"/>
      <c r="E10" s="67"/>
      <c r="F10" s="68"/>
      <c r="G10" s="69"/>
      <c r="H10" s="70"/>
      <c r="I10" s="67"/>
      <c r="J10" s="68"/>
      <c r="K10" s="69"/>
      <c r="L10" s="66"/>
      <c r="M10" s="67"/>
      <c r="N10" s="68"/>
      <c r="O10" s="69"/>
      <c r="P10" s="66"/>
      <c r="Q10" s="67"/>
      <c r="R10" s="64"/>
      <c r="S10" s="69"/>
      <c r="T10" s="70"/>
      <c r="U10" s="69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72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250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287" t="str">
        <f>IF(全体項目一覧_30!AN64="","",全体項目一覧_30!AN64)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3"/>
      <c r="B38" s="714"/>
      <c r="C38" s="714"/>
      <c r="D38" s="714"/>
      <c r="E38" s="714"/>
      <c r="F38" s="714"/>
      <c r="G38" s="714"/>
      <c r="H38" s="714"/>
      <c r="I38" s="714"/>
      <c r="J38" s="714"/>
      <c r="K38" s="715"/>
      <c r="L38" s="12" t="s">
        <v>18</v>
      </c>
      <c r="M38" s="707" t="s">
        <v>297</v>
      </c>
      <c r="N38" s="707"/>
      <c r="O38" s="707"/>
      <c r="P38" s="707"/>
      <c r="Q38" s="707"/>
      <c r="R38" s="707"/>
      <c r="S38" s="707"/>
      <c r="T38" s="708" t="s">
        <v>249</v>
      </c>
      <c r="U38" s="708"/>
      <c r="X38" s="12"/>
      <c r="Y38" s="707"/>
      <c r="Z38" s="707"/>
      <c r="AA38" s="707"/>
      <c r="AB38" s="707"/>
      <c r="AC38" s="707"/>
      <c r="AD38" s="707"/>
      <c r="AE38" s="707"/>
      <c r="AF38" s="707"/>
      <c r="AG38" s="707"/>
    </row>
    <row r="39" spans="1:33">
      <c r="A39" s="716"/>
      <c r="B39" s="717"/>
      <c r="C39" s="717"/>
      <c r="D39" s="717"/>
      <c r="E39" s="717"/>
      <c r="F39" s="717"/>
      <c r="G39" s="717"/>
      <c r="H39" s="717"/>
      <c r="I39" s="717"/>
      <c r="J39" s="717"/>
      <c r="K39" s="718"/>
      <c r="L39" s="12" t="s">
        <v>18</v>
      </c>
      <c r="M39" s="703" t="s">
        <v>299</v>
      </c>
      <c r="N39" s="703"/>
      <c r="O39" s="703"/>
      <c r="P39" s="703"/>
      <c r="Q39" s="703"/>
      <c r="R39" s="703"/>
      <c r="S39" s="703"/>
      <c r="T39" s="704" t="str">
        <f>X35</f>
        <v/>
      </c>
      <c r="U39" s="705"/>
      <c r="X39" s="12"/>
      <c r="Y39" s="703"/>
      <c r="Z39" s="703"/>
      <c r="AA39" s="703"/>
      <c r="AB39" s="703"/>
      <c r="AC39" s="703"/>
      <c r="AD39" s="703"/>
      <c r="AE39" s="703"/>
      <c r="AF39" s="703"/>
      <c r="AG39" s="703"/>
    </row>
    <row r="40" spans="1:33" ht="14.25">
      <c r="A40" s="729" t="s">
        <v>248</v>
      </c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260" t="s">
        <v>18</v>
      </c>
      <c r="M40" s="706" t="s">
        <v>296</v>
      </c>
      <c r="N40" s="706"/>
      <c r="O40" s="706"/>
      <c r="P40" s="706"/>
      <c r="Q40" s="706"/>
      <c r="R40" s="706"/>
      <c r="S40" s="706"/>
      <c r="T40" s="705"/>
      <c r="U40" s="705"/>
      <c r="X40" s="263"/>
      <c r="Y40" s="706"/>
      <c r="Z40" s="706"/>
      <c r="AA40" s="706"/>
      <c r="AB40" s="706"/>
      <c r="AC40" s="706"/>
      <c r="AD40" s="706"/>
      <c r="AE40" s="706"/>
      <c r="AF40" s="706"/>
      <c r="AG40" s="706"/>
    </row>
    <row r="42" spans="1:33" ht="30" customHeight="1">
      <c r="A42" s="709" t="str">
        <f>$A$1</f>
        <v>●●チームバレーボール体力指数　レーダーチャート</v>
      </c>
      <c r="B42" s="709"/>
      <c r="C42" s="709"/>
      <c r="D42" s="709"/>
      <c r="E42" s="709"/>
      <c r="F42" s="709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</row>
    <row r="43" spans="1:33" ht="22.5" customHeight="1">
      <c r="A43" s="10" t="s">
        <v>10</v>
      </c>
      <c r="B43" s="710" t="str">
        <f>IF(表示変換!B7="","",表示変換!B7)</f>
        <v/>
      </c>
      <c r="C43" s="710"/>
      <c r="D43" s="9"/>
      <c r="E43" s="10" t="s">
        <v>11</v>
      </c>
      <c r="F43" s="711" t="str">
        <f>IF(表示変換!I7="","",表示変換!I7)</f>
        <v/>
      </c>
      <c r="G43" s="711"/>
      <c r="H43" s="13" t="s">
        <v>12</v>
      </c>
      <c r="I43" s="14"/>
      <c r="J43" s="13" t="s">
        <v>13</v>
      </c>
      <c r="K43" s="711" t="str">
        <f>IF(表示変換!J7="","",表示変換!J7)</f>
        <v/>
      </c>
      <c r="L43" s="711"/>
      <c r="M43" s="10" t="s">
        <v>14</v>
      </c>
      <c r="N43" s="6"/>
      <c r="O43" s="710" t="s">
        <v>15</v>
      </c>
      <c r="P43" s="710"/>
      <c r="Q43" s="710" t="str">
        <f>IF(表示変換!H7="","",表示変換!H7)</f>
        <v/>
      </c>
      <c r="R43" s="710"/>
      <c r="S43" s="712" t="str">
        <f>IF(入力!$C$4="","",入力!$C$4)</f>
        <v>2018.01.01</v>
      </c>
      <c r="T43" s="712"/>
      <c r="U43" s="9" t="s">
        <v>78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3" t="s">
        <v>5</v>
      </c>
      <c r="B45" s="726" t="s">
        <v>6</v>
      </c>
      <c r="C45" s="730" t="s">
        <v>0</v>
      </c>
      <c r="D45" s="721" t="s">
        <v>28</v>
      </c>
      <c r="E45" s="722"/>
      <c r="F45" s="721" t="s">
        <v>40</v>
      </c>
      <c r="G45" s="722"/>
      <c r="H45" s="721" t="s">
        <v>272</v>
      </c>
      <c r="I45" s="722"/>
      <c r="J45" s="721" t="s">
        <v>26</v>
      </c>
      <c r="K45" s="722"/>
      <c r="L45" s="719" t="s">
        <v>41</v>
      </c>
      <c r="M45" s="720"/>
      <c r="N45" s="719" t="s">
        <v>42</v>
      </c>
      <c r="O45" s="720"/>
      <c r="P45" s="719" t="s">
        <v>27</v>
      </c>
      <c r="Q45" s="720"/>
      <c r="R45" s="721" t="s">
        <v>29</v>
      </c>
      <c r="S45" s="722"/>
      <c r="T45" s="119" t="s">
        <v>1</v>
      </c>
      <c r="U45" s="120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4"/>
      <c r="B46" s="727"/>
      <c r="C46" s="731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5"/>
      <c r="B47" s="728"/>
      <c r="C47" s="732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251</v>
      </c>
      <c r="AA47" s="26" t="s">
        <v>24</v>
      </c>
      <c r="AB47" s="26" t="s">
        <v>53</v>
      </c>
      <c r="AC47" s="26" t="s">
        <v>47</v>
      </c>
      <c r="AD47" s="26" t="s">
        <v>56</v>
      </c>
      <c r="AE47" s="11" t="s">
        <v>55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2018.01.01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63"/>
      <c r="B49" s="64"/>
      <c r="C49" s="65"/>
      <c r="D49" s="66"/>
      <c r="E49" s="67"/>
      <c r="F49" s="68"/>
      <c r="G49" s="69"/>
      <c r="H49" s="70"/>
      <c r="I49" s="67"/>
      <c r="J49" s="68"/>
      <c r="K49" s="69"/>
      <c r="L49" s="66"/>
      <c r="M49" s="67"/>
      <c r="N49" s="68"/>
      <c r="O49" s="69"/>
      <c r="P49" s="66"/>
      <c r="Q49" s="67"/>
      <c r="R49" s="64"/>
      <c r="S49" s="69"/>
      <c r="T49" s="70"/>
      <c r="U49" s="69"/>
    </row>
    <row r="50" spans="1:26">
      <c r="A50" s="71"/>
      <c r="B50" s="64"/>
      <c r="C50" s="69"/>
      <c r="D50" s="68"/>
      <c r="E50" s="69"/>
      <c r="F50" s="68"/>
      <c r="G50" s="69"/>
      <c r="H50" s="64"/>
      <c r="I50" s="69"/>
      <c r="J50" s="68"/>
      <c r="K50" s="69"/>
      <c r="L50" s="68"/>
      <c r="M50" s="69"/>
      <c r="N50" s="68"/>
      <c r="O50" s="69"/>
      <c r="P50" s="68"/>
      <c r="Q50" s="69"/>
      <c r="R50" s="64"/>
      <c r="S50" s="69"/>
      <c r="T50" s="64"/>
      <c r="U50" s="69"/>
    </row>
    <row r="51" spans="1:26">
      <c r="A51" s="71"/>
      <c r="B51" s="72"/>
      <c r="C51" s="73"/>
      <c r="D51" s="68"/>
      <c r="E51" s="67"/>
      <c r="F51" s="68"/>
      <c r="G51" s="69"/>
      <c r="H51" s="70"/>
      <c r="I51" s="67"/>
      <c r="J51" s="68"/>
      <c r="K51" s="69"/>
      <c r="L51" s="66"/>
      <c r="M51" s="67"/>
      <c r="N51" s="68"/>
      <c r="O51" s="69"/>
      <c r="P51" s="66"/>
      <c r="Q51" s="67"/>
      <c r="R51" s="64"/>
      <c r="S51" s="69"/>
      <c r="T51" s="70"/>
      <c r="U51" s="69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72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250</v>
      </c>
    </row>
    <row r="76" spans="1:33">
      <c r="X76" s="287" t="str">
        <f>IF(全体項目一覧_30!AN65="","",全体項目一覧_30!AN65)</f>
        <v/>
      </c>
    </row>
    <row r="79" spans="1:33">
      <c r="A79" s="713"/>
      <c r="B79" s="714"/>
      <c r="C79" s="714"/>
      <c r="D79" s="714"/>
      <c r="E79" s="714"/>
      <c r="F79" s="714"/>
      <c r="G79" s="714"/>
      <c r="H79" s="714"/>
      <c r="I79" s="714"/>
      <c r="J79" s="714"/>
      <c r="K79" s="715"/>
      <c r="L79" s="12" t="s">
        <v>18</v>
      </c>
      <c r="M79" s="707" t="str">
        <f>$M$38</f>
        <v>％FAT （体脂肪率） は 13.0％以下 を基準とする</v>
      </c>
      <c r="N79" s="707"/>
      <c r="O79" s="707"/>
      <c r="P79" s="707"/>
      <c r="Q79" s="707"/>
      <c r="R79" s="707"/>
      <c r="S79" s="707"/>
      <c r="T79" s="708" t="s">
        <v>249</v>
      </c>
      <c r="U79" s="708"/>
      <c r="X79" s="12"/>
      <c r="Y79" s="114"/>
      <c r="Z79" s="114"/>
      <c r="AA79" s="114"/>
      <c r="AB79" s="114"/>
      <c r="AC79" s="114"/>
      <c r="AD79" s="114"/>
      <c r="AE79" s="114"/>
      <c r="AF79" s="114"/>
      <c r="AG79" s="114"/>
    </row>
    <row r="80" spans="1:33">
      <c r="A80" s="716"/>
      <c r="B80" s="717"/>
      <c r="C80" s="717"/>
      <c r="D80" s="717"/>
      <c r="E80" s="717"/>
      <c r="F80" s="717"/>
      <c r="G80" s="717"/>
      <c r="H80" s="717"/>
      <c r="I80" s="717"/>
      <c r="J80" s="717"/>
      <c r="K80" s="718"/>
      <c r="L80" s="12" t="s">
        <v>18</v>
      </c>
      <c r="M80" s="703" t="str">
        <f>$M$39</f>
        <v>BMI は 18.0 ～ 23.0 を標準範囲 【ＶＢ男子：中学生】 とする</v>
      </c>
      <c r="N80" s="703"/>
      <c r="O80" s="703"/>
      <c r="P80" s="703"/>
      <c r="Q80" s="703"/>
      <c r="R80" s="703"/>
      <c r="S80" s="703"/>
      <c r="T80" s="704" t="str">
        <f>X76</f>
        <v/>
      </c>
      <c r="U80" s="705"/>
      <c r="X80" s="12"/>
      <c r="Y80" s="115"/>
      <c r="Z80" s="115"/>
      <c r="AA80" s="115"/>
      <c r="AB80" s="115"/>
      <c r="AC80" s="115"/>
      <c r="AD80" s="115"/>
      <c r="AE80" s="115"/>
      <c r="AF80" s="115"/>
      <c r="AG80" s="115"/>
    </row>
    <row r="81" spans="1:33" ht="14.25">
      <c r="A81" s="729" t="str">
        <f>$A$40</f>
        <v>フォーマット作成者　：　Komuro Consulting Group　小室匡史</v>
      </c>
      <c r="B81" s="729"/>
      <c r="C81" s="729"/>
      <c r="D81" s="729"/>
      <c r="E81" s="729"/>
      <c r="F81" s="729"/>
      <c r="G81" s="729"/>
      <c r="H81" s="729"/>
      <c r="I81" s="729"/>
      <c r="J81" s="729"/>
      <c r="K81" s="729"/>
      <c r="L81" s="260" t="s">
        <v>18</v>
      </c>
      <c r="M81" s="706" t="str">
        <f>$M$40</f>
        <v>LBM ： Lean Body Mass （除脂肪体重） は増加傾向が望ましい</v>
      </c>
      <c r="N81" s="706"/>
      <c r="O81" s="706"/>
      <c r="P81" s="706"/>
      <c r="Q81" s="706"/>
      <c r="R81" s="706"/>
      <c r="S81" s="706"/>
      <c r="T81" s="705"/>
      <c r="U81" s="705"/>
      <c r="X81" s="12"/>
      <c r="Y81" s="116"/>
      <c r="Z81" s="116"/>
      <c r="AA81" s="116"/>
      <c r="AB81" s="116"/>
      <c r="AC81" s="116"/>
      <c r="AD81" s="116"/>
      <c r="AE81" s="116"/>
      <c r="AF81" s="116"/>
      <c r="AG81" s="116"/>
    </row>
    <row r="83" spans="1:33" ht="30" customHeight="1">
      <c r="A83" s="709" t="str">
        <f>$A$1</f>
        <v>●●チームバレーボール体力指数　レーダーチャート</v>
      </c>
      <c r="B83" s="709"/>
      <c r="C83" s="709"/>
      <c r="D83" s="709"/>
      <c r="E83" s="709"/>
      <c r="F83" s="709"/>
      <c r="G83" s="709"/>
      <c r="H83" s="709"/>
      <c r="I83" s="709"/>
      <c r="J83" s="709"/>
      <c r="K83" s="709"/>
      <c r="L83" s="709"/>
      <c r="M83" s="709"/>
      <c r="N83" s="709"/>
      <c r="O83" s="709"/>
      <c r="P83" s="709"/>
      <c r="Q83" s="709"/>
      <c r="R83" s="709"/>
      <c r="S83" s="709"/>
      <c r="T83" s="709"/>
      <c r="U83" s="709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10" t="str">
        <f>IF(表示変換!B8="","",表示変換!B8)</f>
        <v/>
      </c>
      <c r="C84" s="710"/>
      <c r="D84" s="9"/>
      <c r="E84" s="10" t="s">
        <v>11</v>
      </c>
      <c r="F84" s="711" t="str">
        <f>IF(表示変換!I8="","",表示変換!I8)</f>
        <v/>
      </c>
      <c r="G84" s="711"/>
      <c r="H84" s="13" t="s">
        <v>12</v>
      </c>
      <c r="I84" s="14"/>
      <c r="J84" s="13" t="s">
        <v>13</v>
      </c>
      <c r="K84" s="711" t="str">
        <f>IF(表示変換!J8="","",表示変換!J8)</f>
        <v/>
      </c>
      <c r="L84" s="711"/>
      <c r="M84" s="10" t="s">
        <v>14</v>
      </c>
      <c r="N84" s="6"/>
      <c r="O84" s="710" t="s">
        <v>15</v>
      </c>
      <c r="P84" s="710"/>
      <c r="Q84" s="710" t="str">
        <f>IF(表示変換!H8="","",表示変換!H8)</f>
        <v/>
      </c>
      <c r="R84" s="710"/>
      <c r="S84" s="712" t="str">
        <f>IF(入力!$C$4="","",入力!$C$4)</f>
        <v>2018.01.01</v>
      </c>
      <c r="T84" s="712"/>
      <c r="U84" s="9" t="s">
        <v>78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3" t="s">
        <v>5</v>
      </c>
      <c r="B86" s="726" t="s">
        <v>6</v>
      </c>
      <c r="C86" s="730" t="s">
        <v>0</v>
      </c>
      <c r="D86" s="721" t="s">
        <v>28</v>
      </c>
      <c r="E86" s="722"/>
      <c r="F86" s="721" t="s">
        <v>40</v>
      </c>
      <c r="G86" s="722"/>
      <c r="H86" s="721" t="s">
        <v>272</v>
      </c>
      <c r="I86" s="722"/>
      <c r="J86" s="721" t="s">
        <v>26</v>
      </c>
      <c r="K86" s="722"/>
      <c r="L86" s="719" t="s">
        <v>41</v>
      </c>
      <c r="M86" s="720"/>
      <c r="N86" s="719" t="s">
        <v>42</v>
      </c>
      <c r="O86" s="720"/>
      <c r="P86" s="719" t="s">
        <v>27</v>
      </c>
      <c r="Q86" s="720"/>
      <c r="R86" s="721" t="s">
        <v>29</v>
      </c>
      <c r="S86" s="722"/>
      <c r="T86" s="119" t="s">
        <v>1</v>
      </c>
      <c r="U86" s="120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4"/>
      <c r="B87" s="727"/>
      <c r="C87" s="731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5"/>
      <c r="B88" s="728"/>
      <c r="C88" s="732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251</v>
      </c>
      <c r="AA88" s="26" t="s">
        <v>24</v>
      </c>
      <c r="AB88" s="26" t="s">
        <v>53</v>
      </c>
      <c r="AC88" s="26" t="s">
        <v>47</v>
      </c>
      <c r="AD88" s="26" t="s">
        <v>56</v>
      </c>
      <c r="AE88" s="11" t="s">
        <v>55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18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17" t="str">
        <f>IF(特定項目一覧_30!X8="","",特定項目一覧_30!X8)</f>
        <v/>
      </c>
      <c r="W89" s="19" t="str">
        <f>IF(入力!$C$4="","",入力!$C$4)</f>
        <v>2018.01.01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3"/>
      <c r="B90" s="64"/>
      <c r="C90" s="65"/>
      <c r="D90" s="66"/>
      <c r="E90" s="67"/>
      <c r="F90" s="68"/>
      <c r="G90" s="69"/>
      <c r="H90" s="70"/>
      <c r="I90" s="67"/>
      <c r="J90" s="68"/>
      <c r="K90" s="69"/>
      <c r="L90" s="66"/>
      <c r="M90" s="67"/>
      <c r="N90" s="68"/>
      <c r="O90" s="69"/>
      <c r="P90" s="66"/>
      <c r="Q90" s="67"/>
      <c r="R90" s="64"/>
      <c r="S90" s="69"/>
      <c r="T90" s="70"/>
      <c r="U90" s="69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1"/>
      <c r="B91" s="64"/>
      <c r="C91" s="69"/>
      <c r="D91" s="68"/>
      <c r="E91" s="69"/>
      <c r="F91" s="68"/>
      <c r="G91" s="69"/>
      <c r="H91" s="64"/>
      <c r="I91" s="69"/>
      <c r="J91" s="68"/>
      <c r="K91" s="69"/>
      <c r="L91" s="68"/>
      <c r="M91" s="69"/>
      <c r="N91" s="68"/>
      <c r="O91" s="69"/>
      <c r="P91" s="68"/>
      <c r="Q91" s="69"/>
      <c r="R91" s="64"/>
      <c r="S91" s="69"/>
      <c r="T91" s="64"/>
      <c r="U91" s="69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1"/>
      <c r="B92" s="72"/>
      <c r="C92" s="73"/>
      <c r="D92" s="68"/>
      <c r="E92" s="67"/>
      <c r="F92" s="68"/>
      <c r="G92" s="69"/>
      <c r="H92" s="70"/>
      <c r="I92" s="67"/>
      <c r="J92" s="68"/>
      <c r="K92" s="69"/>
      <c r="L92" s="66"/>
      <c r="M92" s="67"/>
      <c r="N92" s="68"/>
      <c r="O92" s="69"/>
      <c r="P92" s="66"/>
      <c r="Q92" s="67"/>
      <c r="R92" s="64"/>
      <c r="S92" s="69"/>
      <c r="T92" s="70"/>
      <c r="U92" s="69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72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250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87" t="str">
        <f>IF(全体項目一覧_30!AN66="","",全体項目一覧_30!AN66)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3"/>
      <c r="B120" s="714"/>
      <c r="C120" s="714"/>
      <c r="D120" s="714"/>
      <c r="E120" s="714"/>
      <c r="F120" s="714"/>
      <c r="G120" s="714"/>
      <c r="H120" s="714"/>
      <c r="I120" s="714"/>
      <c r="J120" s="714"/>
      <c r="K120" s="715"/>
      <c r="L120" s="12" t="s">
        <v>18</v>
      </c>
      <c r="M120" s="707" t="str">
        <f>$M$38</f>
        <v>％FAT （体脂肪率） は 13.0％以下 を基準とする</v>
      </c>
      <c r="N120" s="707"/>
      <c r="O120" s="707"/>
      <c r="P120" s="707"/>
      <c r="Q120" s="707"/>
      <c r="R120" s="707"/>
      <c r="S120" s="707"/>
      <c r="T120" s="708" t="s">
        <v>249</v>
      </c>
      <c r="U120" s="708"/>
      <c r="X120" s="12"/>
      <c r="Y120" s="707"/>
      <c r="Z120" s="707"/>
      <c r="AA120" s="707"/>
      <c r="AB120" s="707"/>
      <c r="AC120" s="707"/>
      <c r="AD120" s="707"/>
      <c r="AE120" s="707"/>
      <c r="AF120" s="707"/>
      <c r="AG120" s="707"/>
    </row>
    <row r="121" spans="1:33">
      <c r="A121" s="716"/>
      <c r="B121" s="717"/>
      <c r="C121" s="717"/>
      <c r="D121" s="717"/>
      <c r="E121" s="717"/>
      <c r="F121" s="717"/>
      <c r="G121" s="717"/>
      <c r="H121" s="717"/>
      <c r="I121" s="717"/>
      <c r="J121" s="717"/>
      <c r="K121" s="718"/>
      <c r="L121" s="12" t="s">
        <v>18</v>
      </c>
      <c r="M121" s="703" t="str">
        <f>$M$39</f>
        <v>BMI は 18.0 ～ 23.0 を標準範囲 【ＶＢ男子：中学生】 とする</v>
      </c>
      <c r="N121" s="703"/>
      <c r="O121" s="703"/>
      <c r="P121" s="703"/>
      <c r="Q121" s="703"/>
      <c r="R121" s="703"/>
      <c r="S121" s="703"/>
      <c r="T121" s="704" t="str">
        <f>X117</f>
        <v/>
      </c>
      <c r="U121" s="705"/>
      <c r="X121" s="12"/>
      <c r="Y121" s="703"/>
      <c r="Z121" s="703"/>
      <c r="AA121" s="703"/>
      <c r="AB121" s="703"/>
      <c r="AC121" s="703"/>
      <c r="AD121" s="703"/>
      <c r="AE121" s="703"/>
      <c r="AF121" s="703"/>
      <c r="AG121" s="703"/>
    </row>
    <row r="122" spans="1:33" ht="14.25">
      <c r="A122" s="729" t="str">
        <f>$A$40</f>
        <v>フォーマット作成者　：　Komuro Consulting Group　小室匡史</v>
      </c>
      <c r="B122" s="729"/>
      <c r="C122" s="729"/>
      <c r="D122" s="729"/>
      <c r="E122" s="729"/>
      <c r="F122" s="729"/>
      <c r="G122" s="729"/>
      <c r="H122" s="729"/>
      <c r="I122" s="729"/>
      <c r="J122" s="729"/>
      <c r="K122" s="729"/>
      <c r="L122" s="260" t="s">
        <v>18</v>
      </c>
      <c r="M122" s="706" t="str">
        <f>$M$40</f>
        <v>LBM ： Lean Body Mass （除脂肪体重） は増加傾向が望ましい</v>
      </c>
      <c r="N122" s="706"/>
      <c r="O122" s="706"/>
      <c r="P122" s="706"/>
      <c r="Q122" s="706"/>
      <c r="R122" s="706"/>
      <c r="S122" s="706"/>
      <c r="T122" s="705"/>
      <c r="U122" s="705"/>
      <c r="X122" s="12"/>
      <c r="Y122" s="706"/>
      <c r="Z122" s="706"/>
      <c r="AA122" s="706"/>
      <c r="AB122" s="706"/>
      <c r="AC122" s="706"/>
      <c r="AD122" s="706"/>
      <c r="AE122" s="706"/>
      <c r="AF122" s="706"/>
      <c r="AG122" s="706"/>
    </row>
    <row r="124" spans="1:33" ht="30" customHeight="1">
      <c r="A124" s="709" t="str">
        <f>$A$1</f>
        <v>●●チームバレーボール体力指数　レーダーチャート</v>
      </c>
      <c r="B124" s="709"/>
      <c r="C124" s="709"/>
      <c r="D124" s="709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10" t="str">
        <f>IF(表示変換!B9="","",表示変換!B9)</f>
        <v/>
      </c>
      <c r="C125" s="710"/>
      <c r="D125" s="9"/>
      <c r="E125" s="10" t="s">
        <v>11</v>
      </c>
      <c r="F125" s="711" t="str">
        <f>IF(表示変換!I9="","",表示変換!I9)</f>
        <v/>
      </c>
      <c r="G125" s="711"/>
      <c r="H125" s="13" t="s">
        <v>12</v>
      </c>
      <c r="I125" s="14"/>
      <c r="J125" s="13" t="s">
        <v>13</v>
      </c>
      <c r="K125" s="711" t="str">
        <f>IF(表示変換!J9="","",表示変換!J9)</f>
        <v/>
      </c>
      <c r="L125" s="711"/>
      <c r="M125" s="10" t="s">
        <v>14</v>
      </c>
      <c r="N125" s="6"/>
      <c r="O125" s="710" t="s">
        <v>15</v>
      </c>
      <c r="P125" s="710"/>
      <c r="Q125" s="710" t="str">
        <f>IF(表示変換!H9="","",表示変換!H9)</f>
        <v/>
      </c>
      <c r="R125" s="710"/>
      <c r="S125" s="712" t="str">
        <f>IF(入力!$C$4="","",入力!$C$4)</f>
        <v>2018.01.01</v>
      </c>
      <c r="T125" s="712"/>
      <c r="U125" s="9" t="s">
        <v>78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3" t="s">
        <v>5</v>
      </c>
      <c r="B127" s="726" t="s">
        <v>6</v>
      </c>
      <c r="C127" s="730" t="s">
        <v>0</v>
      </c>
      <c r="D127" s="721" t="s">
        <v>79</v>
      </c>
      <c r="E127" s="722"/>
      <c r="F127" s="721" t="s">
        <v>80</v>
      </c>
      <c r="G127" s="722"/>
      <c r="H127" s="721" t="s">
        <v>272</v>
      </c>
      <c r="I127" s="722"/>
      <c r="J127" s="721" t="s">
        <v>26</v>
      </c>
      <c r="K127" s="722"/>
      <c r="L127" s="719" t="s">
        <v>81</v>
      </c>
      <c r="M127" s="720"/>
      <c r="N127" s="719" t="s">
        <v>82</v>
      </c>
      <c r="O127" s="720"/>
      <c r="P127" s="719" t="s">
        <v>27</v>
      </c>
      <c r="Q127" s="720"/>
      <c r="R127" s="721" t="s">
        <v>83</v>
      </c>
      <c r="S127" s="722"/>
      <c r="T127" s="119" t="s">
        <v>1</v>
      </c>
      <c r="U127" s="120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4"/>
      <c r="B128" s="727"/>
      <c r="C128" s="731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5"/>
      <c r="B129" s="728"/>
      <c r="C129" s="732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251</v>
      </c>
      <c r="AA129" s="26" t="s">
        <v>24</v>
      </c>
      <c r="AB129" s="26" t="s">
        <v>53</v>
      </c>
      <c r="AC129" s="26" t="s">
        <v>47</v>
      </c>
      <c r="AD129" s="26" t="s">
        <v>56</v>
      </c>
      <c r="AE129" s="11" t="s">
        <v>55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2018.01.01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3"/>
      <c r="B131" s="64"/>
      <c r="C131" s="65"/>
      <c r="D131" s="66"/>
      <c r="E131" s="67"/>
      <c r="F131" s="68"/>
      <c r="G131" s="69"/>
      <c r="H131" s="70"/>
      <c r="I131" s="67"/>
      <c r="J131" s="68"/>
      <c r="K131" s="69"/>
      <c r="L131" s="66"/>
      <c r="M131" s="67"/>
      <c r="N131" s="68"/>
      <c r="O131" s="69"/>
      <c r="P131" s="66"/>
      <c r="Q131" s="67"/>
      <c r="R131" s="64"/>
      <c r="S131" s="69"/>
      <c r="T131" s="70"/>
      <c r="U131" s="69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1"/>
      <c r="B132" s="64"/>
      <c r="C132" s="69"/>
      <c r="D132" s="68"/>
      <c r="E132" s="69"/>
      <c r="F132" s="68"/>
      <c r="G132" s="69"/>
      <c r="H132" s="64"/>
      <c r="I132" s="69"/>
      <c r="J132" s="68"/>
      <c r="K132" s="69"/>
      <c r="L132" s="68"/>
      <c r="M132" s="69"/>
      <c r="N132" s="68"/>
      <c r="O132" s="69"/>
      <c r="P132" s="68"/>
      <c r="Q132" s="69"/>
      <c r="R132" s="64"/>
      <c r="S132" s="69"/>
      <c r="T132" s="64"/>
      <c r="U132" s="69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1"/>
      <c r="B133" s="72"/>
      <c r="C133" s="73"/>
      <c r="D133" s="68"/>
      <c r="E133" s="67"/>
      <c r="F133" s="68"/>
      <c r="G133" s="69"/>
      <c r="H133" s="70"/>
      <c r="I133" s="67"/>
      <c r="J133" s="68"/>
      <c r="K133" s="69"/>
      <c r="L133" s="66"/>
      <c r="M133" s="67"/>
      <c r="N133" s="68"/>
      <c r="O133" s="69"/>
      <c r="P133" s="66"/>
      <c r="Q133" s="67"/>
      <c r="R133" s="64"/>
      <c r="S133" s="69"/>
      <c r="T133" s="70"/>
      <c r="U133" s="69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72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250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87" t="str">
        <f>IF(全体項目一覧_30!AN67="","",全体項目一覧_30!AN67)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3"/>
      <c r="B161" s="714"/>
      <c r="C161" s="714"/>
      <c r="D161" s="714"/>
      <c r="E161" s="714"/>
      <c r="F161" s="714"/>
      <c r="G161" s="714"/>
      <c r="H161" s="714"/>
      <c r="I161" s="714"/>
      <c r="J161" s="714"/>
      <c r="K161" s="715"/>
      <c r="L161" s="12" t="s">
        <v>18</v>
      </c>
      <c r="M161" s="707" t="str">
        <f>$M$38</f>
        <v>％FAT （体脂肪率） は 13.0％以下 を基準とする</v>
      </c>
      <c r="N161" s="707"/>
      <c r="O161" s="707"/>
      <c r="P161" s="707"/>
      <c r="Q161" s="707"/>
      <c r="R161" s="707"/>
      <c r="S161" s="707"/>
      <c r="T161" s="708" t="s">
        <v>249</v>
      </c>
      <c r="U161" s="708"/>
      <c r="X161" s="12"/>
      <c r="Y161" s="114"/>
      <c r="Z161" s="114"/>
      <c r="AA161" s="114"/>
      <c r="AB161" s="114"/>
      <c r="AC161" s="114"/>
      <c r="AD161" s="114"/>
      <c r="AE161" s="114"/>
      <c r="AF161" s="114"/>
    </row>
    <row r="162" spans="1:32">
      <c r="A162" s="716"/>
      <c r="B162" s="717"/>
      <c r="C162" s="717"/>
      <c r="D162" s="717"/>
      <c r="E162" s="717"/>
      <c r="F162" s="717"/>
      <c r="G162" s="717"/>
      <c r="H162" s="717"/>
      <c r="I162" s="717"/>
      <c r="J162" s="717"/>
      <c r="K162" s="718"/>
      <c r="L162" s="12" t="s">
        <v>18</v>
      </c>
      <c r="M162" s="703" t="str">
        <f>$M$39</f>
        <v>BMI は 18.0 ～ 23.0 を標準範囲 【ＶＢ男子：中学生】 とする</v>
      </c>
      <c r="N162" s="703"/>
      <c r="O162" s="703"/>
      <c r="P162" s="703"/>
      <c r="Q162" s="703"/>
      <c r="R162" s="703"/>
      <c r="S162" s="703"/>
      <c r="T162" s="704" t="str">
        <f>X158</f>
        <v/>
      </c>
      <c r="U162" s="705"/>
      <c r="X162" s="12"/>
      <c r="Y162" s="115"/>
      <c r="Z162" s="115"/>
      <c r="AA162" s="115"/>
      <c r="AB162" s="115"/>
      <c r="AC162" s="115"/>
      <c r="AD162" s="115"/>
      <c r="AE162" s="115"/>
      <c r="AF162" s="115"/>
    </row>
    <row r="163" spans="1:32" ht="14.25">
      <c r="A163" s="729" t="str">
        <f>$A$40</f>
        <v>フォーマット作成者　：　Komuro Consulting Group　小室匡史</v>
      </c>
      <c r="B163" s="729"/>
      <c r="C163" s="729"/>
      <c r="D163" s="729"/>
      <c r="E163" s="729"/>
      <c r="F163" s="729"/>
      <c r="G163" s="729"/>
      <c r="H163" s="729"/>
      <c r="I163" s="729"/>
      <c r="J163" s="729"/>
      <c r="K163" s="729"/>
      <c r="L163" s="260" t="s">
        <v>18</v>
      </c>
      <c r="M163" s="706" t="str">
        <f>$M$40</f>
        <v>LBM ： Lean Body Mass （除脂肪体重） は増加傾向が望ましい</v>
      </c>
      <c r="N163" s="706"/>
      <c r="O163" s="706"/>
      <c r="P163" s="706"/>
      <c r="Q163" s="706"/>
      <c r="R163" s="706"/>
      <c r="S163" s="706"/>
      <c r="T163" s="705"/>
      <c r="U163" s="705"/>
      <c r="X163" s="12"/>
      <c r="Y163" s="116"/>
      <c r="Z163" s="116"/>
      <c r="AA163" s="116"/>
      <c r="AB163" s="116"/>
      <c r="AC163" s="116"/>
      <c r="AD163" s="116"/>
      <c r="AE163" s="116"/>
      <c r="AF163" s="116"/>
    </row>
    <row r="165" spans="1:32" ht="30" customHeight="1">
      <c r="A165" s="709" t="str">
        <f>$A$1</f>
        <v>●●チームバレーボール体力指数　レーダーチャート</v>
      </c>
      <c r="B165" s="709"/>
      <c r="C165" s="709"/>
      <c r="D165" s="709"/>
      <c r="E165" s="709"/>
      <c r="F165" s="709"/>
      <c r="G165" s="709"/>
      <c r="H165" s="709"/>
      <c r="I165" s="709"/>
      <c r="J165" s="709"/>
      <c r="K165" s="709"/>
      <c r="L165" s="709"/>
      <c r="M165" s="709"/>
      <c r="N165" s="709"/>
      <c r="O165" s="709"/>
      <c r="P165" s="709"/>
      <c r="Q165" s="709"/>
      <c r="R165" s="709"/>
      <c r="S165" s="709"/>
      <c r="T165" s="709"/>
      <c r="U165" s="709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10" t="str">
        <f>IF(表示変換!B10="","",表示変換!B10)</f>
        <v/>
      </c>
      <c r="C166" s="710"/>
      <c r="D166" s="9"/>
      <c r="E166" s="10" t="s">
        <v>11</v>
      </c>
      <c r="F166" s="711" t="str">
        <f>IF(表示変換!I10="","",表示変換!I10)</f>
        <v/>
      </c>
      <c r="G166" s="711"/>
      <c r="H166" s="13" t="s">
        <v>12</v>
      </c>
      <c r="I166" s="14"/>
      <c r="J166" s="13" t="s">
        <v>13</v>
      </c>
      <c r="K166" s="711" t="str">
        <f>IF(表示変換!J10="","",表示変換!J10)</f>
        <v/>
      </c>
      <c r="L166" s="711"/>
      <c r="M166" s="10" t="s">
        <v>14</v>
      </c>
      <c r="N166" s="6"/>
      <c r="O166" s="710" t="s">
        <v>15</v>
      </c>
      <c r="P166" s="710"/>
      <c r="Q166" s="710" t="str">
        <f>IF(表示変換!H10="","",表示変換!H10)</f>
        <v/>
      </c>
      <c r="R166" s="710"/>
      <c r="S166" s="712" t="str">
        <f>IF(入力!$C$4="","",入力!$C$4)</f>
        <v>2018.01.01</v>
      </c>
      <c r="T166" s="712"/>
      <c r="U166" s="9" t="s">
        <v>78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3" t="s">
        <v>5</v>
      </c>
      <c r="B168" s="726" t="s">
        <v>6</v>
      </c>
      <c r="C168" s="730" t="s">
        <v>0</v>
      </c>
      <c r="D168" s="721" t="s">
        <v>79</v>
      </c>
      <c r="E168" s="722"/>
      <c r="F168" s="721" t="s">
        <v>80</v>
      </c>
      <c r="G168" s="722"/>
      <c r="H168" s="721" t="s">
        <v>272</v>
      </c>
      <c r="I168" s="722"/>
      <c r="J168" s="721" t="s">
        <v>26</v>
      </c>
      <c r="K168" s="722"/>
      <c r="L168" s="719" t="s">
        <v>81</v>
      </c>
      <c r="M168" s="720"/>
      <c r="N168" s="719" t="s">
        <v>82</v>
      </c>
      <c r="O168" s="720"/>
      <c r="P168" s="719" t="s">
        <v>27</v>
      </c>
      <c r="Q168" s="720"/>
      <c r="R168" s="721" t="s">
        <v>83</v>
      </c>
      <c r="S168" s="722"/>
      <c r="T168" s="119" t="s">
        <v>1</v>
      </c>
      <c r="U168" s="120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4"/>
      <c r="B169" s="727"/>
      <c r="C169" s="731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5"/>
      <c r="B170" s="728"/>
      <c r="C170" s="732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251</v>
      </c>
      <c r="AA170" s="26" t="s">
        <v>24</v>
      </c>
      <c r="AB170" s="26" t="s">
        <v>53</v>
      </c>
      <c r="AC170" s="26" t="s">
        <v>47</v>
      </c>
      <c r="AD170" s="26" t="s">
        <v>56</v>
      </c>
      <c r="AE170" s="11" t="s">
        <v>55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2018.01.01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3"/>
      <c r="B172" s="64"/>
      <c r="C172" s="65"/>
      <c r="D172" s="66"/>
      <c r="E172" s="67"/>
      <c r="F172" s="68"/>
      <c r="G172" s="69"/>
      <c r="H172" s="70"/>
      <c r="I172" s="67"/>
      <c r="J172" s="68"/>
      <c r="K172" s="69"/>
      <c r="L172" s="66"/>
      <c r="M172" s="67"/>
      <c r="N172" s="68"/>
      <c r="O172" s="69"/>
      <c r="P172" s="66"/>
      <c r="Q172" s="67"/>
      <c r="R172" s="64"/>
      <c r="S172" s="69"/>
      <c r="T172" s="70"/>
      <c r="U172" s="69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1"/>
      <c r="B173" s="64"/>
      <c r="C173" s="69"/>
      <c r="D173" s="68"/>
      <c r="E173" s="69"/>
      <c r="F173" s="68"/>
      <c r="G173" s="69"/>
      <c r="H173" s="64"/>
      <c r="I173" s="69"/>
      <c r="J173" s="68"/>
      <c r="K173" s="69"/>
      <c r="L173" s="68"/>
      <c r="M173" s="69"/>
      <c r="N173" s="68"/>
      <c r="O173" s="69"/>
      <c r="P173" s="68"/>
      <c r="Q173" s="69"/>
      <c r="R173" s="64"/>
      <c r="S173" s="69"/>
      <c r="T173" s="64"/>
      <c r="U173" s="69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1"/>
      <c r="B174" s="72"/>
      <c r="C174" s="73"/>
      <c r="D174" s="68"/>
      <c r="E174" s="67"/>
      <c r="F174" s="68"/>
      <c r="G174" s="69"/>
      <c r="H174" s="70"/>
      <c r="I174" s="67"/>
      <c r="J174" s="68"/>
      <c r="K174" s="69"/>
      <c r="L174" s="66"/>
      <c r="M174" s="67"/>
      <c r="N174" s="68"/>
      <c r="O174" s="69"/>
      <c r="P174" s="66"/>
      <c r="Q174" s="67"/>
      <c r="R174" s="64"/>
      <c r="S174" s="69"/>
      <c r="T174" s="70"/>
      <c r="U174" s="69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72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250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87" t="str">
        <f>IF(全体項目一覧_30!AN68="","",全体項目一覧_30!AN68)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3"/>
      <c r="B202" s="714"/>
      <c r="C202" s="714"/>
      <c r="D202" s="714"/>
      <c r="E202" s="714"/>
      <c r="F202" s="714"/>
      <c r="G202" s="714"/>
      <c r="H202" s="714"/>
      <c r="I202" s="714"/>
      <c r="J202" s="714"/>
      <c r="K202" s="715"/>
      <c r="L202" s="12" t="s">
        <v>18</v>
      </c>
      <c r="M202" s="707" t="str">
        <f>$M$38</f>
        <v>％FAT （体脂肪率） は 13.0％以下 を基準とする</v>
      </c>
      <c r="N202" s="707"/>
      <c r="O202" s="707"/>
      <c r="P202" s="707"/>
      <c r="Q202" s="707"/>
      <c r="R202" s="707"/>
      <c r="S202" s="707"/>
      <c r="T202" s="708" t="s">
        <v>249</v>
      </c>
      <c r="U202" s="708"/>
      <c r="X202" s="12"/>
      <c r="Y202" s="114"/>
      <c r="Z202" s="114"/>
      <c r="AA202" s="114"/>
      <c r="AB202" s="114"/>
      <c r="AC202" s="114"/>
      <c r="AD202" s="114"/>
      <c r="AE202" s="114"/>
      <c r="AF202" s="114"/>
    </row>
    <row r="203" spans="1:32">
      <c r="A203" s="716"/>
      <c r="B203" s="717"/>
      <c r="C203" s="717"/>
      <c r="D203" s="717"/>
      <c r="E203" s="717"/>
      <c r="F203" s="717"/>
      <c r="G203" s="717"/>
      <c r="H203" s="717"/>
      <c r="I203" s="717"/>
      <c r="J203" s="717"/>
      <c r="K203" s="718"/>
      <c r="L203" s="12" t="s">
        <v>18</v>
      </c>
      <c r="M203" s="703" t="str">
        <f>$M$39</f>
        <v>BMI は 18.0 ～ 23.0 を標準範囲 【ＶＢ男子：中学生】 とする</v>
      </c>
      <c r="N203" s="703"/>
      <c r="O203" s="703"/>
      <c r="P203" s="703"/>
      <c r="Q203" s="703"/>
      <c r="R203" s="703"/>
      <c r="S203" s="703"/>
      <c r="T203" s="704" t="str">
        <f>X199</f>
        <v/>
      </c>
      <c r="U203" s="705"/>
      <c r="X203" s="12"/>
      <c r="Y203" s="115"/>
      <c r="Z203" s="115"/>
      <c r="AA203" s="115"/>
      <c r="AB203" s="115"/>
      <c r="AC203" s="115"/>
      <c r="AD203" s="115"/>
      <c r="AE203" s="115"/>
      <c r="AF203" s="115"/>
    </row>
    <row r="204" spans="1:32" ht="14.25">
      <c r="A204" s="729" t="str">
        <f>$A$40</f>
        <v>フォーマット作成者　：　Komuro Consulting Group　小室匡史</v>
      </c>
      <c r="B204" s="729"/>
      <c r="C204" s="729"/>
      <c r="D204" s="729"/>
      <c r="E204" s="729"/>
      <c r="F204" s="729"/>
      <c r="G204" s="729"/>
      <c r="H204" s="729"/>
      <c r="I204" s="729"/>
      <c r="J204" s="729"/>
      <c r="K204" s="729"/>
      <c r="L204" s="260" t="s">
        <v>18</v>
      </c>
      <c r="M204" s="706" t="str">
        <f>$M$40</f>
        <v>LBM ： Lean Body Mass （除脂肪体重） は増加傾向が望ましい</v>
      </c>
      <c r="N204" s="706"/>
      <c r="O204" s="706"/>
      <c r="P204" s="706"/>
      <c r="Q204" s="706"/>
      <c r="R204" s="706"/>
      <c r="S204" s="706"/>
      <c r="T204" s="705"/>
      <c r="U204" s="705"/>
      <c r="X204" s="12"/>
      <c r="Y204" s="116"/>
      <c r="Z204" s="116"/>
      <c r="AA204" s="116"/>
      <c r="AB204" s="116"/>
      <c r="AC204" s="116"/>
      <c r="AD204" s="116"/>
      <c r="AE204" s="116"/>
      <c r="AF204" s="116"/>
    </row>
    <row r="206" spans="1:32" ht="30" customHeight="1">
      <c r="A206" s="709" t="str">
        <f>$A$1</f>
        <v>●●チームバレーボール体力指数　レーダーチャート</v>
      </c>
      <c r="B206" s="709"/>
      <c r="C206" s="709"/>
      <c r="D206" s="709"/>
      <c r="E206" s="709"/>
      <c r="F206" s="709"/>
      <c r="G206" s="709"/>
      <c r="H206" s="709"/>
      <c r="I206" s="709"/>
      <c r="J206" s="709"/>
      <c r="K206" s="709"/>
      <c r="L206" s="709"/>
      <c r="M206" s="709"/>
      <c r="N206" s="709"/>
      <c r="O206" s="709"/>
      <c r="P206" s="709"/>
      <c r="Q206" s="709"/>
      <c r="R206" s="709"/>
      <c r="S206" s="709"/>
      <c r="T206" s="709"/>
      <c r="U206" s="709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10" t="str">
        <f>IF(表示変換!B11="","",表示変換!B11)</f>
        <v/>
      </c>
      <c r="C207" s="710"/>
      <c r="D207" s="9"/>
      <c r="E207" s="10" t="s">
        <v>11</v>
      </c>
      <c r="F207" s="711" t="str">
        <f>IF(表示変換!I11="","",表示変換!I11)</f>
        <v/>
      </c>
      <c r="G207" s="711"/>
      <c r="H207" s="13" t="s">
        <v>12</v>
      </c>
      <c r="I207" s="14"/>
      <c r="J207" s="13" t="s">
        <v>13</v>
      </c>
      <c r="K207" s="711" t="str">
        <f>IF(表示変換!J11="","",表示変換!J11)</f>
        <v/>
      </c>
      <c r="L207" s="711"/>
      <c r="M207" s="10" t="s">
        <v>14</v>
      </c>
      <c r="N207" s="6"/>
      <c r="O207" s="710" t="s">
        <v>15</v>
      </c>
      <c r="P207" s="710"/>
      <c r="Q207" s="710" t="str">
        <f>IF(表示変換!H11="","",表示変換!H11)</f>
        <v/>
      </c>
      <c r="R207" s="710"/>
      <c r="S207" s="712" t="str">
        <f>IF(入力!$C$4="","",入力!$C$4)</f>
        <v>2018.01.01</v>
      </c>
      <c r="T207" s="712"/>
      <c r="U207" s="9" t="s">
        <v>78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3" t="s">
        <v>5</v>
      </c>
      <c r="B209" s="726" t="s">
        <v>6</v>
      </c>
      <c r="C209" s="730" t="s">
        <v>0</v>
      </c>
      <c r="D209" s="721" t="s">
        <v>28</v>
      </c>
      <c r="E209" s="722"/>
      <c r="F209" s="721" t="s">
        <v>40</v>
      </c>
      <c r="G209" s="722"/>
      <c r="H209" s="721" t="s">
        <v>272</v>
      </c>
      <c r="I209" s="722"/>
      <c r="J209" s="721" t="s">
        <v>26</v>
      </c>
      <c r="K209" s="722"/>
      <c r="L209" s="719" t="s">
        <v>41</v>
      </c>
      <c r="M209" s="720"/>
      <c r="N209" s="719" t="s">
        <v>42</v>
      </c>
      <c r="O209" s="720"/>
      <c r="P209" s="719" t="s">
        <v>27</v>
      </c>
      <c r="Q209" s="720"/>
      <c r="R209" s="721" t="s">
        <v>29</v>
      </c>
      <c r="S209" s="722"/>
      <c r="T209" s="119" t="s">
        <v>1</v>
      </c>
      <c r="U209" s="120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4"/>
      <c r="B210" s="727"/>
      <c r="C210" s="731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5"/>
      <c r="B211" s="728"/>
      <c r="C211" s="732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251</v>
      </c>
      <c r="AA211" s="26" t="s">
        <v>24</v>
      </c>
      <c r="AB211" s="26" t="s">
        <v>53</v>
      </c>
      <c r="AC211" s="26" t="s">
        <v>47</v>
      </c>
      <c r="AD211" s="26" t="s">
        <v>56</v>
      </c>
      <c r="AE211" s="11" t="s">
        <v>55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3"/>
      <c r="B213" s="64"/>
      <c r="C213" s="65"/>
      <c r="D213" s="66"/>
      <c r="E213" s="67"/>
      <c r="F213" s="68"/>
      <c r="G213" s="69"/>
      <c r="H213" s="70"/>
      <c r="I213" s="67"/>
      <c r="J213" s="68"/>
      <c r="K213" s="69"/>
      <c r="L213" s="66"/>
      <c r="M213" s="67"/>
      <c r="N213" s="68"/>
      <c r="O213" s="69"/>
      <c r="P213" s="66"/>
      <c r="Q213" s="67"/>
      <c r="R213" s="64"/>
      <c r="S213" s="69"/>
      <c r="T213" s="70"/>
      <c r="U213" s="69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1"/>
      <c r="B214" s="64"/>
      <c r="C214" s="69"/>
      <c r="D214" s="68"/>
      <c r="E214" s="69"/>
      <c r="F214" s="68"/>
      <c r="G214" s="69"/>
      <c r="H214" s="64"/>
      <c r="I214" s="69"/>
      <c r="J214" s="68"/>
      <c r="K214" s="69"/>
      <c r="L214" s="68"/>
      <c r="M214" s="69"/>
      <c r="N214" s="68"/>
      <c r="O214" s="69"/>
      <c r="P214" s="68"/>
      <c r="Q214" s="69"/>
      <c r="R214" s="64"/>
      <c r="S214" s="69"/>
      <c r="T214" s="64"/>
      <c r="U214" s="69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1"/>
      <c r="B215" s="72"/>
      <c r="C215" s="73"/>
      <c r="D215" s="68"/>
      <c r="E215" s="67"/>
      <c r="F215" s="68"/>
      <c r="G215" s="69"/>
      <c r="H215" s="70"/>
      <c r="I215" s="67"/>
      <c r="J215" s="68"/>
      <c r="K215" s="69"/>
      <c r="L215" s="66"/>
      <c r="M215" s="67"/>
      <c r="N215" s="68"/>
      <c r="O215" s="69"/>
      <c r="P215" s="66"/>
      <c r="Q215" s="67"/>
      <c r="R215" s="64"/>
      <c r="S215" s="69"/>
      <c r="T215" s="70"/>
      <c r="U215" s="69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72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250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87" t="str">
        <f>IF(全体項目一覧_30!AN69="","",全体項目一覧_30!AN69)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3"/>
      <c r="B243" s="714"/>
      <c r="C243" s="714"/>
      <c r="D243" s="714"/>
      <c r="E243" s="714"/>
      <c r="F243" s="714"/>
      <c r="G243" s="714"/>
      <c r="H243" s="714"/>
      <c r="I243" s="714"/>
      <c r="J243" s="714"/>
      <c r="K243" s="715"/>
      <c r="L243" s="12" t="s">
        <v>18</v>
      </c>
      <c r="M243" s="707" t="str">
        <f>$M$38</f>
        <v>％FAT （体脂肪率） は 13.0％以下 を基準とする</v>
      </c>
      <c r="N243" s="707"/>
      <c r="O243" s="707"/>
      <c r="P243" s="707"/>
      <c r="Q243" s="707"/>
      <c r="R243" s="707"/>
      <c r="S243" s="707"/>
      <c r="T243" s="708" t="s">
        <v>249</v>
      </c>
      <c r="U243" s="708"/>
      <c r="X243" s="12"/>
      <c r="Y243" s="114"/>
      <c r="Z243" s="114"/>
      <c r="AA243" s="114"/>
      <c r="AB243" s="114"/>
      <c r="AC243" s="114"/>
      <c r="AD243" s="114"/>
      <c r="AE243" s="114"/>
      <c r="AF243" s="114"/>
    </row>
    <row r="244" spans="1:32">
      <c r="A244" s="716"/>
      <c r="B244" s="717"/>
      <c r="C244" s="717"/>
      <c r="D244" s="717"/>
      <c r="E244" s="717"/>
      <c r="F244" s="717"/>
      <c r="G244" s="717"/>
      <c r="H244" s="717"/>
      <c r="I244" s="717"/>
      <c r="J244" s="717"/>
      <c r="K244" s="718"/>
      <c r="L244" s="12" t="s">
        <v>18</v>
      </c>
      <c r="M244" s="703" t="str">
        <f>$M$39</f>
        <v>BMI は 18.0 ～ 23.0 を標準範囲 【ＶＢ男子：中学生】 とする</v>
      </c>
      <c r="N244" s="703"/>
      <c r="O244" s="703"/>
      <c r="P244" s="703"/>
      <c r="Q244" s="703"/>
      <c r="R244" s="703"/>
      <c r="S244" s="703"/>
      <c r="T244" s="704" t="str">
        <f>X240</f>
        <v/>
      </c>
      <c r="U244" s="705"/>
      <c r="X244" s="12"/>
      <c r="Y244" s="115"/>
      <c r="Z244" s="115"/>
      <c r="AA244" s="115"/>
      <c r="AB244" s="115"/>
      <c r="AC244" s="115"/>
      <c r="AD244" s="115"/>
      <c r="AE244" s="115"/>
      <c r="AF244" s="115"/>
    </row>
    <row r="245" spans="1:32" ht="14.25">
      <c r="A245" s="729" t="str">
        <f>$A$40</f>
        <v>フォーマット作成者　：　Komuro Consulting Group　小室匡史</v>
      </c>
      <c r="B245" s="729"/>
      <c r="C245" s="729"/>
      <c r="D245" s="729"/>
      <c r="E245" s="729"/>
      <c r="F245" s="729"/>
      <c r="G245" s="729"/>
      <c r="H245" s="729"/>
      <c r="I245" s="729"/>
      <c r="J245" s="729"/>
      <c r="K245" s="729"/>
      <c r="L245" s="260" t="s">
        <v>18</v>
      </c>
      <c r="M245" s="706" t="str">
        <f>$M$40</f>
        <v>LBM ： Lean Body Mass （除脂肪体重） は増加傾向が望ましい</v>
      </c>
      <c r="N245" s="706"/>
      <c r="O245" s="706"/>
      <c r="P245" s="706"/>
      <c r="Q245" s="706"/>
      <c r="R245" s="706"/>
      <c r="S245" s="706"/>
      <c r="T245" s="705"/>
      <c r="U245" s="705"/>
      <c r="X245" s="12"/>
      <c r="Y245" s="116"/>
      <c r="Z245" s="116"/>
      <c r="AA245" s="116"/>
      <c r="AB245" s="116"/>
      <c r="AC245" s="116"/>
      <c r="AD245" s="116"/>
      <c r="AE245" s="116"/>
      <c r="AF245" s="116"/>
    </row>
    <row r="247" spans="1:32" ht="30" customHeight="1">
      <c r="A247" s="709" t="str">
        <f>$A$1</f>
        <v>●●チームバレーボール体力指数　レーダーチャート</v>
      </c>
      <c r="B247" s="709"/>
      <c r="C247" s="709"/>
      <c r="D247" s="709"/>
      <c r="E247" s="709"/>
      <c r="F247" s="709"/>
      <c r="G247" s="709"/>
      <c r="H247" s="709"/>
      <c r="I247" s="709"/>
      <c r="J247" s="709"/>
      <c r="K247" s="709"/>
      <c r="L247" s="709"/>
      <c r="M247" s="709"/>
      <c r="N247" s="709"/>
      <c r="O247" s="709"/>
      <c r="P247" s="709"/>
      <c r="Q247" s="709"/>
      <c r="R247" s="709"/>
      <c r="S247" s="709"/>
      <c r="T247" s="709"/>
      <c r="U247" s="709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10" t="str">
        <f>IF(表示変換!B12="","",表示変換!B12)</f>
        <v/>
      </c>
      <c r="C248" s="710"/>
      <c r="D248" s="9"/>
      <c r="E248" s="10" t="s">
        <v>11</v>
      </c>
      <c r="F248" s="711" t="str">
        <f>IF(表示変換!I12="","",表示変換!I12)</f>
        <v/>
      </c>
      <c r="G248" s="711"/>
      <c r="H248" s="13" t="s">
        <v>12</v>
      </c>
      <c r="I248" s="14"/>
      <c r="J248" s="13" t="s">
        <v>13</v>
      </c>
      <c r="K248" s="711" t="str">
        <f>IF(表示変換!J12="","",表示変換!J12)</f>
        <v/>
      </c>
      <c r="L248" s="711"/>
      <c r="M248" s="10" t="s">
        <v>14</v>
      </c>
      <c r="N248" s="6"/>
      <c r="O248" s="710" t="s">
        <v>15</v>
      </c>
      <c r="P248" s="710"/>
      <c r="Q248" s="710" t="str">
        <f>IF(表示変換!H12="","",表示変換!H12)</f>
        <v/>
      </c>
      <c r="R248" s="710"/>
      <c r="S248" s="712" t="str">
        <f>IF(入力!$C$4="","",入力!$C$4)</f>
        <v>2018.01.01</v>
      </c>
      <c r="T248" s="712"/>
      <c r="U248" s="9" t="s">
        <v>78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3" t="s">
        <v>5</v>
      </c>
      <c r="B250" s="726" t="s">
        <v>6</v>
      </c>
      <c r="C250" s="730" t="s">
        <v>0</v>
      </c>
      <c r="D250" s="721" t="s">
        <v>28</v>
      </c>
      <c r="E250" s="722"/>
      <c r="F250" s="721" t="s">
        <v>40</v>
      </c>
      <c r="G250" s="722"/>
      <c r="H250" s="721" t="s">
        <v>272</v>
      </c>
      <c r="I250" s="722"/>
      <c r="J250" s="721" t="s">
        <v>26</v>
      </c>
      <c r="K250" s="722"/>
      <c r="L250" s="719" t="s">
        <v>41</v>
      </c>
      <c r="M250" s="720"/>
      <c r="N250" s="719" t="s">
        <v>42</v>
      </c>
      <c r="O250" s="720"/>
      <c r="P250" s="719" t="s">
        <v>27</v>
      </c>
      <c r="Q250" s="720"/>
      <c r="R250" s="721" t="s">
        <v>29</v>
      </c>
      <c r="S250" s="722"/>
      <c r="T250" s="119" t="s">
        <v>1</v>
      </c>
      <c r="U250" s="120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4"/>
      <c r="B251" s="727"/>
      <c r="C251" s="731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5"/>
      <c r="B252" s="728"/>
      <c r="C252" s="732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251</v>
      </c>
      <c r="AA252" s="26" t="s">
        <v>24</v>
      </c>
      <c r="AB252" s="26" t="s">
        <v>53</v>
      </c>
      <c r="AC252" s="26" t="s">
        <v>47</v>
      </c>
      <c r="AD252" s="26" t="s">
        <v>56</v>
      </c>
      <c r="AE252" s="11" t="s">
        <v>55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3"/>
      <c r="B254" s="64"/>
      <c r="C254" s="65"/>
      <c r="D254" s="66"/>
      <c r="E254" s="67"/>
      <c r="F254" s="68"/>
      <c r="G254" s="69"/>
      <c r="H254" s="70"/>
      <c r="I254" s="67"/>
      <c r="J254" s="68"/>
      <c r="K254" s="69"/>
      <c r="L254" s="66"/>
      <c r="M254" s="67"/>
      <c r="N254" s="68"/>
      <c r="O254" s="69"/>
      <c r="P254" s="66"/>
      <c r="Q254" s="67"/>
      <c r="R254" s="64"/>
      <c r="S254" s="69"/>
      <c r="T254" s="70"/>
      <c r="U254" s="69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1"/>
      <c r="B255" s="64"/>
      <c r="C255" s="69"/>
      <c r="D255" s="68"/>
      <c r="E255" s="69"/>
      <c r="F255" s="68"/>
      <c r="G255" s="69"/>
      <c r="H255" s="64"/>
      <c r="I255" s="69"/>
      <c r="J255" s="68"/>
      <c r="K255" s="69"/>
      <c r="L255" s="68"/>
      <c r="M255" s="69"/>
      <c r="N255" s="68"/>
      <c r="O255" s="69"/>
      <c r="P255" s="68"/>
      <c r="Q255" s="69"/>
      <c r="R255" s="64"/>
      <c r="S255" s="69"/>
      <c r="T255" s="64"/>
      <c r="U255" s="69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1"/>
      <c r="B256" s="72"/>
      <c r="C256" s="73"/>
      <c r="D256" s="68"/>
      <c r="E256" s="67"/>
      <c r="F256" s="68"/>
      <c r="G256" s="69"/>
      <c r="H256" s="70"/>
      <c r="I256" s="67"/>
      <c r="J256" s="68"/>
      <c r="K256" s="69"/>
      <c r="L256" s="66"/>
      <c r="M256" s="67"/>
      <c r="N256" s="68"/>
      <c r="O256" s="69"/>
      <c r="P256" s="66"/>
      <c r="Q256" s="67"/>
      <c r="R256" s="64"/>
      <c r="S256" s="69"/>
      <c r="T256" s="70"/>
      <c r="U256" s="69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72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250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87" t="str">
        <f>IF(全体項目一覧_30!AN70="","",全体項目一覧_30!AN70)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3"/>
      <c r="B284" s="714"/>
      <c r="C284" s="714"/>
      <c r="D284" s="714"/>
      <c r="E284" s="714"/>
      <c r="F284" s="714"/>
      <c r="G284" s="714"/>
      <c r="H284" s="714"/>
      <c r="I284" s="714"/>
      <c r="J284" s="714"/>
      <c r="K284" s="715"/>
      <c r="L284" s="12" t="s">
        <v>18</v>
      </c>
      <c r="M284" s="707" t="str">
        <f>$M$38</f>
        <v>％FAT （体脂肪率） は 13.0％以下 を基準とする</v>
      </c>
      <c r="N284" s="707"/>
      <c r="O284" s="707"/>
      <c r="P284" s="707"/>
      <c r="Q284" s="707"/>
      <c r="R284" s="707"/>
      <c r="S284" s="707"/>
      <c r="T284" s="708" t="s">
        <v>249</v>
      </c>
      <c r="U284" s="708"/>
      <c r="X284" s="12"/>
      <c r="Y284" s="114"/>
      <c r="Z284" s="114"/>
      <c r="AA284" s="114"/>
      <c r="AB284" s="114"/>
      <c r="AC284" s="114"/>
      <c r="AD284" s="114"/>
      <c r="AE284" s="114"/>
      <c r="AF284" s="114"/>
    </row>
    <row r="285" spans="1:32">
      <c r="A285" s="716"/>
      <c r="B285" s="717"/>
      <c r="C285" s="717"/>
      <c r="D285" s="717"/>
      <c r="E285" s="717"/>
      <c r="F285" s="717"/>
      <c r="G285" s="717"/>
      <c r="H285" s="717"/>
      <c r="I285" s="717"/>
      <c r="J285" s="717"/>
      <c r="K285" s="718"/>
      <c r="L285" s="12" t="s">
        <v>18</v>
      </c>
      <c r="M285" s="703" t="str">
        <f>$M$39</f>
        <v>BMI は 18.0 ～ 23.0 を標準範囲 【ＶＢ男子：中学生】 とする</v>
      </c>
      <c r="N285" s="703"/>
      <c r="O285" s="703"/>
      <c r="P285" s="703"/>
      <c r="Q285" s="703"/>
      <c r="R285" s="703"/>
      <c r="S285" s="703"/>
      <c r="T285" s="704" t="str">
        <f>X281</f>
        <v/>
      </c>
      <c r="U285" s="705"/>
      <c r="X285" s="12"/>
      <c r="Y285" s="115"/>
      <c r="Z285" s="115"/>
      <c r="AA285" s="115"/>
      <c r="AB285" s="115"/>
      <c r="AC285" s="115"/>
      <c r="AD285" s="115"/>
      <c r="AE285" s="115"/>
      <c r="AF285" s="115"/>
    </row>
    <row r="286" spans="1:32" ht="14.25">
      <c r="A286" s="729" t="str">
        <f>$A$40</f>
        <v>フォーマット作成者　：　Komuro Consulting Group　小室匡史</v>
      </c>
      <c r="B286" s="729"/>
      <c r="C286" s="729"/>
      <c r="D286" s="729"/>
      <c r="E286" s="729"/>
      <c r="F286" s="729"/>
      <c r="G286" s="729"/>
      <c r="H286" s="729"/>
      <c r="I286" s="729"/>
      <c r="J286" s="729"/>
      <c r="K286" s="729"/>
      <c r="L286" s="260" t="s">
        <v>18</v>
      </c>
      <c r="M286" s="706" t="str">
        <f>$M$40</f>
        <v>LBM ： Lean Body Mass （除脂肪体重） は増加傾向が望ましい</v>
      </c>
      <c r="N286" s="706"/>
      <c r="O286" s="706"/>
      <c r="P286" s="706"/>
      <c r="Q286" s="706"/>
      <c r="R286" s="706"/>
      <c r="S286" s="706"/>
      <c r="T286" s="705"/>
      <c r="U286" s="705"/>
      <c r="X286" s="12"/>
      <c r="Y286" s="116"/>
      <c r="Z286" s="116"/>
      <c r="AA286" s="116"/>
      <c r="AB286" s="116"/>
      <c r="AC286" s="116"/>
      <c r="AD286" s="116"/>
      <c r="AE286" s="116"/>
      <c r="AF286" s="116"/>
    </row>
    <row r="288" spans="1:32" ht="30" customHeight="1">
      <c r="A288" s="709" t="str">
        <f>$A$1</f>
        <v>●●チームバレーボール体力指数　レーダーチャート</v>
      </c>
      <c r="B288" s="709"/>
      <c r="C288" s="709"/>
      <c r="D288" s="709"/>
      <c r="E288" s="709"/>
      <c r="F288" s="709"/>
      <c r="G288" s="709"/>
      <c r="H288" s="709"/>
      <c r="I288" s="709"/>
      <c r="J288" s="709"/>
      <c r="K288" s="709"/>
      <c r="L288" s="709"/>
      <c r="M288" s="709"/>
      <c r="N288" s="709"/>
      <c r="O288" s="709"/>
      <c r="P288" s="709"/>
      <c r="Q288" s="709"/>
      <c r="R288" s="709"/>
      <c r="S288" s="709"/>
      <c r="T288" s="709"/>
      <c r="U288" s="709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10" t="str">
        <f>IF(表示変換!B13="","",表示変換!B13)</f>
        <v/>
      </c>
      <c r="C289" s="710"/>
      <c r="D289" s="9"/>
      <c r="E289" s="10" t="s">
        <v>11</v>
      </c>
      <c r="F289" s="711" t="str">
        <f>IF(表示変換!I13="","",表示変換!I13)</f>
        <v/>
      </c>
      <c r="G289" s="711"/>
      <c r="H289" s="13" t="s">
        <v>12</v>
      </c>
      <c r="I289" s="14"/>
      <c r="J289" s="13" t="s">
        <v>13</v>
      </c>
      <c r="K289" s="711" t="str">
        <f>IF(表示変換!J13="","",表示変換!J13)</f>
        <v/>
      </c>
      <c r="L289" s="711"/>
      <c r="M289" s="10" t="s">
        <v>14</v>
      </c>
      <c r="N289" s="6"/>
      <c r="O289" s="710" t="s">
        <v>15</v>
      </c>
      <c r="P289" s="710"/>
      <c r="Q289" s="710" t="str">
        <f>IF(表示変換!H13="","",表示変換!H13)</f>
        <v/>
      </c>
      <c r="R289" s="710"/>
      <c r="S289" s="712" t="str">
        <f>IF(入力!$C$4="","",入力!$C$4)</f>
        <v>2018.01.01</v>
      </c>
      <c r="T289" s="712"/>
      <c r="U289" s="9" t="s">
        <v>78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3" t="s">
        <v>5</v>
      </c>
      <c r="B291" s="726" t="s">
        <v>6</v>
      </c>
      <c r="C291" s="730" t="s">
        <v>0</v>
      </c>
      <c r="D291" s="721" t="s">
        <v>28</v>
      </c>
      <c r="E291" s="722"/>
      <c r="F291" s="721" t="s">
        <v>40</v>
      </c>
      <c r="G291" s="722"/>
      <c r="H291" s="721" t="s">
        <v>272</v>
      </c>
      <c r="I291" s="722"/>
      <c r="J291" s="721" t="s">
        <v>26</v>
      </c>
      <c r="K291" s="722"/>
      <c r="L291" s="719" t="s">
        <v>41</v>
      </c>
      <c r="M291" s="720"/>
      <c r="N291" s="719" t="s">
        <v>42</v>
      </c>
      <c r="O291" s="720"/>
      <c r="P291" s="719" t="s">
        <v>27</v>
      </c>
      <c r="Q291" s="720"/>
      <c r="R291" s="721" t="s">
        <v>29</v>
      </c>
      <c r="S291" s="722"/>
      <c r="T291" s="119" t="s">
        <v>1</v>
      </c>
      <c r="U291" s="120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4"/>
      <c r="B292" s="727"/>
      <c r="C292" s="731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5"/>
      <c r="B293" s="728"/>
      <c r="C293" s="732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251</v>
      </c>
      <c r="AA293" s="26" t="s">
        <v>24</v>
      </c>
      <c r="AB293" s="26" t="s">
        <v>53</v>
      </c>
      <c r="AC293" s="26" t="s">
        <v>47</v>
      </c>
      <c r="AD293" s="26" t="s">
        <v>56</v>
      </c>
      <c r="AE293" s="11" t="s">
        <v>55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3"/>
      <c r="B295" s="64"/>
      <c r="C295" s="65"/>
      <c r="D295" s="66"/>
      <c r="E295" s="67"/>
      <c r="F295" s="68"/>
      <c r="G295" s="69"/>
      <c r="H295" s="70"/>
      <c r="I295" s="67"/>
      <c r="J295" s="68"/>
      <c r="K295" s="69"/>
      <c r="L295" s="66"/>
      <c r="M295" s="67"/>
      <c r="N295" s="68"/>
      <c r="O295" s="69"/>
      <c r="P295" s="66"/>
      <c r="Q295" s="67"/>
      <c r="R295" s="64"/>
      <c r="S295" s="69"/>
      <c r="T295" s="70"/>
      <c r="U295" s="69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1"/>
      <c r="B296" s="64"/>
      <c r="C296" s="69"/>
      <c r="D296" s="68"/>
      <c r="E296" s="69"/>
      <c r="F296" s="68"/>
      <c r="G296" s="69"/>
      <c r="H296" s="64"/>
      <c r="I296" s="69"/>
      <c r="J296" s="68"/>
      <c r="K296" s="69"/>
      <c r="L296" s="68"/>
      <c r="M296" s="69"/>
      <c r="N296" s="68"/>
      <c r="O296" s="69"/>
      <c r="P296" s="68"/>
      <c r="Q296" s="69"/>
      <c r="R296" s="64"/>
      <c r="S296" s="69"/>
      <c r="T296" s="64"/>
      <c r="U296" s="69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1"/>
      <c r="B297" s="72"/>
      <c r="C297" s="73"/>
      <c r="D297" s="68"/>
      <c r="E297" s="67"/>
      <c r="F297" s="68"/>
      <c r="G297" s="69"/>
      <c r="H297" s="70"/>
      <c r="I297" s="67"/>
      <c r="J297" s="68"/>
      <c r="K297" s="69"/>
      <c r="L297" s="66"/>
      <c r="M297" s="67"/>
      <c r="N297" s="68"/>
      <c r="O297" s="69"/>
      <c r="P297" s="66"/>
      <c r="Q297" s="67"/>
      <c r="R297" s="64"/>
      <c r="S297" s="69"/>
      <c r="T297" s="70"/>
      <c r="U297" s="69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72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250</v>
      </c>
      <c r="Y321" s="25"/>
      <c r="Z321" s="25"/>
      <c r="AA321" s="25"/>
      <c r="AB321" s="25"/>
      <c r="AC321" s="25"/>
      <c r="AD321" s="25"/>
      <c r="AE321" s="25"/>
    </row>
    <row r="322" spans="1:31">
      <c r="X322" s="287" t="str">
        <f>IF(全体項目一覧_30!AN71="","",全体項目一覧_30!AN71)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3"/>
      <c r="B325" s="714"/>
      <c r="C325" s="714"/>
      <c r="D325" s="714"/>
      <c r="E325" s="714"/>
      <c r="F325" s="714"/>
      <c r="G325" s="714"/>
      <c r="H325" s="714"/>
      <c r="I325" s="714"/>
      <c r="J325" s="714"/>
      <c r="K325" s="715"/>
      <c r="L325" s="12" t="s">
        <v>18</v>
      </c>
      <c r="M325" s="707" t="str">
        <f>$M$38</f>
        <v>％FAT （体脂肪率） は 13.0％以下 を基準とする</v>
      </c>
      <c r="N325" s="707"/>
      <c r="O325" s="707"/>
      <c r="P325" s="707"/>
      <c r="Q325" s="707"/>
      <c r="R325" s="707"/>
      <c r="S325" s="707"/>
      <c r="T325" s="708" t="s">
        <v>249</v>
      </c>
      <c r="U325" s="708"/>
      <c r="X325" s="12"/>
      <c r="Y325" s="114"/>
      <c r="Z325" s="114"/>
      <c r="AA325" s="114"/>
      <c r="AB325" s="114"/>
      <c r="AC325" s="114"/>
      <c r="AD325" s="114"/>
      <c r="AE325" s="114"/>
    </row>
    <row r="326" spans="1:31">
      <c r="A326" s="716"/>
      <c r="B326" s="717"/>
      <c r="C326" s="717"/>
      <c r="D326" s="717"/>
      <c r="E326" s="717"/>
      <c r="F326" s="717"/>
      <c r="G326" s="717"/>
      <c r="H326" s="717"/>
      <c r="I326" s="717"/>
      <c r="J326" s="717"/>
      <c r="K326" s="718"/>
      <c r="L326" s="12" t="s">
        <v>18</v>
      </c>
      <c r="M326" s="703" t="str">
        <f>$M$39</f>
        <v>BMI は 18.0 ～ 23.0 を標準範囲 【ＶＢ男子：中学生】 とする</v>
      </c>
      <c r="N326" s="703"/>
      <c r="O326" s="703"/>
      <c r="P326" s="703"/>
      <c r="Q326" s="703"/>
      <c r="R326" s="703"/>
      <c r="S326" s="703"/>
      <c r="T326" s="704" t="str">
        <f>X322</f>
        <v/>
      </c>
      <c r="U326" s="705"/>
      <c r="X326" s="12"/>
      <c r="Y326" s="115"/>
      <c r="Z326" s="115"/>
      <c r="AA326" s="115"/>
      <c r="AB326" s="115"/>
      <c r="AC326" s="115"/>
      <c r="AD326" s="115"/>
      <c r="AE326" s="115"/>
    </row>
    <row r="327" spans="1:31" ht="14.25">
      <c r="A327" s="729" t="str">
        <f>$A$40</f>
        <v>フォーマット作成者　：　Komuro Consulting Group　小室匡史</v>
      </c>
      <c r="B327" s="729"/>
      <c r="C327" s="729"/>
      <c r="D327" s="729"/>
      <c r="E327" s="729"/>
      <c r="F327" s="729"/>
      <c r="G327" s="729"/>
      <c r="H327" s="729"/>
      <c r="I327" s="729"/>
      <c r="J327" s="729"/>
      <c r="K327" s="729"/>
      <c r="L327" s="260" t="s">
        <v>18</v>
      </c>
      <c r="M327" s="706" t="str">
        <f>$M$40</f>
        <v>LBM ： Lean Body Mass （除脂肪体重） は増加傾向が望ましい</v>
      </c>
      <c r="N327" s="706"/>
      <c r="O327" s="706"/>
      <c r="P327" s="706"/>
      <c r="Q327" s="706"/>
      <c r="R327" s="706"/>
      <c r="S327" s="706"/>
      <c r="T327" s="705"/>
      <c r="U327" s="705"/>
      <c r="X327" s="12"/>
      <c r="Y327" s="116"/>
      <c r="Z327" s="116"/>
      <c r="AA327" s="116"/>
      <c r="AB327" s="116"/>
      <c r="AC327" s="116"/>
      <c r="AD327" s="116"/>
      <c r="AE327" s="116"/>
    </row>
    <row r="329" spans="1:31" ht="30" customHeight="1">
      <c r="A329" s="709" t="str">
        <f>$A$1</f>
        <v>●●チームバレーボール体力指数　レーダーチャート</v>
      </c>
      <c r="B329" s="709"/>
      <c r="C329" s="709"/>
      <c r="D329" s="709"/>
      <c r="E329" s="709"/>
      <c r="F329" s="709"/>
      <c r="G329" s="709"/>
      <c r="H329" s="709"/>
      <c r="I329" s="709"/>
      <c r="J329" s="709"/>
      <c r="K329" s="709"/>
      <c r="L329" s="709"/>
      <c r="M329" s="709"/>
      <c r="N329" s="709"/>
      <c r="O329" s="709"/>
      <c r="P329" s="709"/>
      <c r="Q329" s="709"/>
      <c r="R329" s="709"/>
      <c r="S329" s="709"/>
      <c r="T329" s="709"/>
      <c r="U329" s="709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10" t="str">
        <f>IF(表示変換!B14="","",表示変換!B14)</f>
        <v/>
      </c>
      <c r="C330" s="710"/>
      <c r="D330" s="9"/>
      <c r="E330" s="10" t="s">
        <v>11</v>
      </c>
      <c r="F330" s="711" t="str">
        <f>IF(表示変換!I14="","",表示変換!I14)</f>
        <v/>
      </c>
      <c r="G330" s="711"/>
      <c r="H330" s="13" t="s">
        <v>12</v>
      </c>
      <c r="I330" s="14"/>
      <c r="J330" s="13" t="s">
        <v>13</v>
      </c>
      <c r="K330" s="711" t="str">
        <f>IF(表示変換!J14="","",表示変換!J14)</f>
        <v/>
      </c>
      <c r="L330" s="711"/>
      <c r="M330" s="10" t="s">
        <v>14</v>
      </c>
      <c r="N330" s="6"/>
      <c r="O330" s="710" t="s">
        <v>15</v>
      </c>
      <c r="P330" s="710"/>
      <c r="Q330" s="710" t="str">
        <f>IF(表示変換!H14="","",表示変換!H14)</f>
        <v/>
      </c>
      <c r="R330" s="710"/>
      <c r="S330" s="712" t="str">
        <f>IF(入力!$C$4="","",入力!$C$4)</f>
        <v>2018.01.01</v>
      </c>
      <c r="T330" s="712"/>
      <c r="U330" s="9" t="s">
        <v>78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3" t="s">
        <v>5</v>
      </c>
      <c r="B332" s="726" t="s">
        <v>6</v>
      </c>
      <c r="C332" s="730" t="s">
        <v>0</v>
      </c>
      <c r="D332" s="721" t="s">
        <v>28</v>
      </c>
      <c r="E332" s="722"/>
      <c r="F332" s="721" t="s">
        <v>40</v>
      </c>
      <c r="G332" s="722"/>
      <c r="H332" s="721" t="s">
        <v>272</v>
      </c>
      <c r="I332" s="722"/>
      <c r="J332" s="721" t="s">
        <v>26</v>
      </c>
      <c r="K332" s="722"/>
      <c r="L332" s="719" t="s">
        <v>41</v>
      </c>
      <c r="M332" s="720"/>
      <c r="N332" s="719" t="s">
        <v>42</v>
      </c>
      <c r="O332" s="720"/>
      <c r="P332" s="719" t="s">
        <v>27</v>
      </c>
      <c r="Q332" s="720"/>
      <c r="R332" s="721" t="s">
        <v>29</v>
      </c>
      <c r="S332" s="722"/>
      <c r="T332" s="119" t="s">
        <v>1</v>
      </c>
      <c r="U332" s="120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4"/>
      <c r="B333" s="727"/>
      <c r="C333" s="731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5"/>
      <c r="B334" s="728"/>
      <c r="C334" s="732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251</v>
      </c>
      <c r="AA334" s="26" t="s">
        <v>24</v>
      </c>
      <c r="AB334" s="26" t="s">
        <v>53</v>
      </c>
      <c r="AC334" s="26" t="s">
        <v>47</v>
      </c>
      <c r="AD334" s="26" t="s">
        <v>56</v>
      </c>
      <c r="AE334" s="11" t="s">
        <v>55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3"/>
      <c r="B336" s="64"/>
      <c r="C336" s="65"/>
      <c r="D336" s="66"/>
      <c r="E336" s="67"/>
      <c r="F336" s="68"/>
      <c r="G336" s="69"/>
      <c r="H336" s="70"/>
      <c r="I336" s="67"/>
      <c r="J336" s="68"/>
      <c r="K336" s="69"/>
      <c r="L336" s="66"/>
      <c r="M336" s="67"/>
      <c r="N336" s="68"/>
      <c r="O336" s="69"/>
      <c r="P336" s="66"/>
      <c r="Q336" s="67"/>
      <c r="R336" s="64"/>
      <c r="S336" s="69"/>
      <c r="T336" s="70"/>
      <c r="U336" s="69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1"/>
      <c r="B337" s="64"/>
      <c r="C337" s="69"/>
      <c r="D337" s="68"/>
      <c r="E337" s="69"/>
      <c r="F337" s="68"/>
      <c r="G337" s="69"/>
      <c r="H337" s="64"/>
      <c r="I337" s="69"/>
      <c r="J337" s="68"/>
      <c r="K337" s="69"/>
      <c r="L337" s="68"/>
      <c r="M337" s="69"/>
      <c r="N337" s="68"/>
      <c r="O337" s="69"/>
      <c r="P337" s="68"/>
      <c r="Q337" s="69"/>
      <c r="R337" s="64"/>
      <c r="S337" s="69"/>
      <c r="T337" s="64"/>
      <c r="U337" s="69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1"/>
      <c r="B338" s="72"/>
      <c r="C338" s="73"/>
      <c r="D338" s="68"/>
      <c r="E338" s="67"/>
      <c r="F338" s="68"/>
      <c r="G338" s="69"/>
      <c r="H338" s="70"/>
      <c r="I338" s="67"/>
      <c r="J338" s="68"/>
      <c r="K338" s="69"/>
      <c r="L338" s="66"/>
      <c r="M338" s="67"/>
      <c r="N338" s="68"/>
      <c r="O338" s="69"/>
      <c r="P338" s="66"/>
      <c r="Q338" s="67"/>
      <c r="R338" s="64"/>
      <c r="S338" s="69"/>
      <c r="T338" s="70"/>
      <c r="U338" s="69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72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250</v>
      </c>
      <c r="Y362" s="25"/>
      <c r="Z362" s="25"/>
      <c r="AA362" s="25"/>
      <c r="AB362" s="25"/>
      <c r="AC362" s="25"/>
      <c r="AD362" s="25"/>
      <c r="AE362" s="25"/>
    </row>
    <row r="363" spans="1:31">
      <c r="X363" s="287" t="str">
        <f>IF(全体項目一覧_30!AN72="","",全体項目一覧_30!AN72)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3"/>
      <c r="B366" s="714"/>
      <c r="C366" s="714"/>
      <c r="D366" s="714"/>
      <c r="E366" s="714"/>
      <c r="F366" s="714"/>
      <c r="G366" s="714"/>
      <c r="H366" s="714"/>
      <c r="I366" s="714"/>
      <c r="J366" s="714"/>
      <c r="K366" s="715"/>
      <c r="L366" s="12" t="s">
        <v>18</v>
      </c>
      <c r="M366" s="707" t="str">
        <f>$M$38</f>
        <v>％FAT （体脂肪率） は 13.0％以下 を基準とする</v>
      </c>
      <c r="N366" s="707"/>
      <c r="O366" s="707"/>
      <c r="P366" s="707"/>
      <c r="Q366" s="707"/>
      <c r="R366" s="707"/>
      <c r="S366" s="707"/>
      <c r="T366" s="708" t="s">
        <v>249</v>
      </c>
      <c r="U366" s="708"/>
      <c r="X366" s="12"/>
      <c r="Y366" s="114"/>
      <c r="Z366" s="114"/>
      <c r="AA366" s="114"/>
      <c r="AB366" s="114"/>
      <c r="AC366" s="114"/>
      <c r="AD366" s="114"/>
      <c r="AE366" s="114"/>
    </row>
    <row r="367" spans="1:31">
      <c r="A367" s="716"/>
      <c r="B367" s="717"/>
      <c r="C367" s="717"/>
      <c r="D367" s="717"/>
      <c r="E367" s="717"/>
      <c r="F367" s="717"/>
      <c r="G367" s="717"/>
      <c r="H367" s="717"/>
      <c r="I367" s="717"/>
      <c r="J367" s="717"/>
      <c r="K367" s="718"/>
      <c r="L367" s="12" t="s">
        <v>18</v>
      </c>
      <c r="M367" s="703" t="str">
        <f>$M$39</f>
        <v>BMI は 18.0 ～ 23.0 を標準範囲 【ＶＢ男子：中学生】 とする</v>
      </c>
      <c r="N367" s="703"/>
      <c r="O367" s="703"/>
      <c r="P367" s="703"/>
      <c r="Q367" s="703"/>
      <c r="R367" s="703"/>
      <c r="S367" s="703"/>
      <c r="T367" s="704" t="str">
        <f>X363</f>
        <v/>
      </c>
      <c r="U367" s="705"/>
      <c r="X367" s="12"/>
      <c r="Y367" s="115"/>
      <c r="Z367" s="115"/>
      <c r="AA367" s="115"/>
      <c r="AB367" s="115"/>
      <c r="AC367" s="115"/>
      <c r="AD367" s="115"/>
      <c r="AE367" s="115"/>
    </row>
    <row r="368" spans="1:31" ht="14.25">
      <c r="A368" s="729" t="str">
        <f>$A$40</f>
        <v>フォーマット作成者　：　Komuro Consulting Group　小室匡史</v>
      </c>
      <c r="B368" s="729"/>
      <c r="C368" s="729"/>
      <c r="D368" s="729"/>
      <c r="E368" s="729"/>
      <c r="F368" s="729"/>
      <c r="G368" s="729"/>
      <c r="H368" s="729"/>
      <c r="I368" s="729"/>
      <c r="J368" s="729"/>
      <c r="K368" s="729"/>
      <c r="L368" s="260" t="s">
        <v>18</v>
      </c>
      <c r="M368" s="706" t="str">
        <f>$M$40</f>
        <v>LBM ： Lean Body Mass （除脂肪体重） は増加傾向が望ましい</v>
      </c>
      <c r="N368" s="706"/>
      <c r="O368" s="706"/>
      <c r="P368" s="706"/>
      <c r="Q368" s="706"/>
      <c r="R368" s="706"/>
      <c r="S368" s="706"/>
      <c r="T368" s="705"/>
      <c r="U368" s="705"/>
      <c r="X368" s="12"/>
      <c r="Y368" s="116"/>
      <c r="Z368" s="116"/>
      <c r="AA368" s="116"/>
      <c r="AB368" s="116"/>
      <c r="AC368" s="116"/>
      <c r="AD368" s="116"/>
      <c r="AE368" s="116"/>
    </row>
    <row r="370" spans="1:31" ht="30" customHeight="1">
      <c r="A370" s="709" t="str">
        <f>$A$1</f>
        <v>●●チームバレーボール体力指数　レーダーチャート</v>
      </c>
      <c r="B370" s="709"/>
      <c r="C370" s="709"/>
      <c r="D370" s="709"/>
      <c r="E370" s="709"/>
      <c r="F370" s="709"/>
      <c r="G370" s="709"/>
      <c r="H370" s="709"/>
      <c r="I370" s="709"/>
      <c r="J370" s="709"/>
      <c r="K370" s="709"/>
      <c r="L370" s="709"/>
      <c r="M370" s="709"/>
      <c r="N370" s="709"/>
      <c r="O370" s="709"/>
      <c r="P370" s="709"/>
      <c r="Q370" s="709"/>
      <c r="R370" s="709"/>
      <c r="S370" s="709"/>
      <c r="T370" s="709"/>
      <c r="U370" s="709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10" t="str">
        <f>IF(表示変換!B15="","",表示変換!B15)</f>
        <v/>
      </c>
      <c r="C371" s="710"/>
      <c r="D371" s="9"/>
      <c r="E371" s="10" t="s">
        <v>11</v>
      </c>
      <c r="F371" s="711" t="str">
        <f>IF(表示変換!I15="","",表示変換!I15)</f>
        <v/>
      </c>
      <c r="G371" s="711"/>
      <c r="H371" s="13" t="s">
        <v>12</v>
      </c>
      <c r="I371" s="14"/>
      <c r="J371" s="13" t="s">
        <v>13</v>
      </c>
      <c r="K371" s="711" t="str">
        <f>IF(表示変換!J15="","",表示変換!J15)</f>
        <v/>
      </c>
      <c r="L371" s="711"/>
      <c r="M371" s="10" t="s">
        <v>14</v>
      </c>
      <c r="N371" s="6"/>
      <c r="O371" s="710" t="s">
        <v>15</v>
      </c>
      <c r="P371" s="710"/>
      <c r="Q371" s="710" t="str">
        <f>IF(表示変換!H15="","",表示変換!H15)</f>
        <v/>
      </c>
      <c r="R371" s="710"/>
      <c r="S371" s="712" t="str">
        <f>IF(入力!$C$4="","",入力!$C$4)</f>
        <v>2018.01.01</v>
      </c>
      <c r="T371" s="712"/>
      <c r="U371" s="9" t="s">
        <v>78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3" t="s">
        <v>5</v>
      </c>
      <c r="B373" s="726" t="s">
        <v>6</v>
      </c>
      <c r="C373" s="730" t="s">
        <v>0</v>
      </c>
      <c r="D373" s="721" t="s">
        <v>28</v>
      </c>
      <c r="E373" s="722"/>
      <c r="F373" s="721" t="s">
        <v>40</v>
      </c>
      <c r="G373" s="722"/>
      <c r="H373" s="721" t="s">
        <v>272</v>
      </c>
      <c r="I373" s="722"/>
      <c r="J373" s="721" t="s">
        <v>26</v>
      </c>
      <c r="K373" s="722"/>
      <c r="L373" s="719" t="s">
        <v>41</v>
      </c>
      <c r="M373" s="720"/>
      <c r="N373" s="719" t="s">
        <v>42</v>
      </c>
      <c r="O373" s="720"/>
      <c r="P373" s="719" t="s">
        <v>27</v>
      </c>
      <c r="Q373" s="720"/>
      <c r="R373" s="721" t="s">
        <v>29</v>
      </c>
      <c r="S373" s="722"/>
      <c r="T373" s="119" t="s">
        <v>1</v>
      </c>
      <c r="U373" s="120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4"/>
      <c r="B374" s="727"/>
      <c r="C374" s="731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5"/>
      <c r="B375" s="728"/>
      <c r="C375" s="732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251</v>
      </c>
      <c r="AA375" s="26" t="s">
        <v>24</v>
      </c>
      <c r="AB375" s="26" t="s">
        <v>53</v>
      </c>
      <c r="AC375" s="26" t="s">
        <v>47</v>
      </c>
      <c r="AD375" s="26" t="s">
        <v>56</v>
      </c>
      <c r="AE375" s="11" t="s">
        <v>55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3"/>
      <c r="B377" s="64"/>
      <c r="C377" s="65"/>
      <c r="D377" s="66"/>
      <c r="E377" s="67"/>
      <c r="F377" s="68"/>
      <c r="G377" s="69"/>
      <c r="H377" s="70"/>
      <c r="I377" s="67"/>
      <c r="J377" s="68"/>
      <c r="K377" s="69"/>
      <c r="L377" s="66"/>
      <c r="M377" s="67"/>
      <c r="N377" s="68"/>
      <c r="O377" s="69"/>
      <c r="P377" s="66"/>
      <c r="Q377" s="67"/>
      <c r="R377" s="64"/>
      <c r="S377" s="69"/>
      <c r="T377" s="70"/>
      <c r="U377" s="69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1"/>
      <c r="B378" s="64"/>
      <c r="C378" s="69"/>
      <c r="D378" s="68"/>
      <c r="E378" s="69"/>
      <c r="F378" s="68"/>
      <c r="G378" s="69"/>
      <c r="H378" s="64"/>
      <c r="I378" s="69"/>
      <c r="J378" s="68"/>
      <c r="K378" s="69"/>
      <c r="L378" s="68"/>
      <c r="M378" s="69"/>
      <c r="N378" s="68"/>
      <c r="O378" s="69"/>
      <c r="P378" s="68"/>
      <c r="Q378" s="69"/>
      <c r="R378" s="64"/>
      <c r="S378" s="69"/>
      <c r="T378" s="64"/>
      <c r="U378" s="69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1"/>
      <c r="B379" s="72"/>
      <c r="C379" s="73"/>
      <c r="D379" s="68"/>
      <c r="E379" s="67"/>
      <c r="F379" s="68"/>
      <c r="G379" s="69"/>
      <c r="H379" s="70"/>
      <c r="I379" s="67"/>
      <c r="J379" s="68"/>
      <c r="K379" s="69"/>
      <c r="L379" s="66"/>
      <c r="M379" s="67"/>
      <c r="N379" s="68"/>
      <c r="O379" s="69"/>
      <c r="P379" s="66"/>
      <c r="Q379" s="67"/>
      <c r="R379" s="64"/>
      <c r="S379" s="69"/>
      <c r="T379" s="70"/>
      <c r="U379" s="69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72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250</v>
      </c>
      <c r="Y403" s="25"/>
      <c r="Z403" s="25"/>
      <c r="AA403" s="25"/>
      <c r="AB403" s="25"/>
      <c r="AC403" s="25"/>
      <c r="AD403" s="25"/>
      <c r="AE403" s="25"/>
    </row>
    <row r="404" spans="1:31">
      <c r="X404" s="287" t="str">
        <f>IF(全体項目一覧_30!AN73="","",全体項目一覧_30!AN73)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3"/>
      <c r="B407" s="714"/>
      <c r="C407" s="714"/>
      <c r="D407" s="714"/>
      <c r="E407" s="714"/>
      <c r="F407" s="714"/>
      <c r="G407" s="714"/>
      <c r="H407" s="714"/>
      <c r="I407" s="714"/>
      <c r="J407" s="714"/>
      <c r="K407" s="715"/>
      <c r="L407" s="12" t="s">
        <v>18</v>
      </c>
      <c r="M407" s="707" t="str">
        <f>$M$38</f>
        <v>％FAT （体脂肪率） は 13.0％以下 を基準とする</v>
      </c>
      <c r="N407" s="707"/>
      <c r="O407" s="707"/>
      <c r="P407" s="707"/>
      <c r="Q407" s="707"/>
      <c r="R407" s="707"/>
      <c r="S407" s="707"/>
      <c r="T407" s="708" t="s">
        <v>249</v>
      </c>
      <c r="U407" s="708"/>
      <c r="X407" s="12"/>
      <c r="Y407" s="114"/>
      <c r="Z407" s="114"/>
      <c r="AA407" s="114"/>
      <c r="AB407" s="114"/>
      <c r="AC407" s="114"/>
      <c r="AD407" s="114"/>
      <c r="AE407" s="114"/>
    </row>
    <row r="408" spans="1:31">
      <c r="A408" s="716"/>
      <c r="B408" s="717"/>
      <c r="C408" s="717"/>
      <c r="D408" s="717"/>
      <c r="E408" s="717"/>
      <c r="F408" s="717"/>
      <c r="G408" s="717"/>
      <c r="H408" s="717"/>
      <c r="I408" s="717"/>
      <c r="J408" s="717"/>
      <c r="K408" s="718"/>
      <c r="L408" s="12" t="s">
        <v>18</v>
      </c>
      <c r="M408" s="703" t="str">
        <f>$M$39</f>
        <v>BMI は 18.0 ～ 23.0 を標準範囲 【ＶＢ男子：中学生】 とする</v>
      </c>
      <c r="N408" s="703"/>
      <c r="O408" s="703"/>
      <c r="P408" s="703"/>
      <c r="Q408" s="703"/>
      <c r="R408" s="703"/>
      <c r="S408" s="703"/>
      <c r="T408" s="704" t="str">
        <f>X404</f>
        <v/>
      </c>
      <c r="U408" s="705"/>
      <c r="X408" s="12"/>
      <c r="Y408" s="115"/>
      <c r="Z408" s="115"/>
      <c r="AA408" s="115"/>
      <c r="AB408" s="115"/>
      <c r="AC408" s="115"/>
      <c r="AD408" s="115"/>
      <c r="AE408" s="115"/>
    </row>
    <row r="409" spans="1:31" ht="14.25">
      <c r="A409" s="729" t="str">
        <f>$A$40</f>
        <v>フォーマット作成者　：　Komuro Consulting Group　小室匡史</v>
      </c>
      <c r="B409" s="729"/>
      <c r="C409" s="729"/>
      <c r="D409" s="729"/>
      <c r="E409" s="729"/>
      <c r="F409" s="729"/>
      <c r="G409" s="729"/>
      <c r="H409" s="729"/>
      <c r="I409" s="729"/>
      <c r="J409" s="729"/>
      <c r="K409" s="729"/>
      <c r="L409" s="260" t="s">
        <v>18</v>
      </c>
      <c r="M409" s="706" t="str">
        <f>$M$40</f>
        <v>LBM ： Lean Body Mass （除脂肪体重） は増加傾向が望ましい</v>
      </c>
      <c r="N409" s="706"/>
      <c r="O409" s="706"/>
      <c r="P409" s="706"/>
      <c r="Q409" s="706"/>
      <c r="R409" s="706"/>
      <c r="S409" s="706"/>
      <c r="T409" s="705"/>
      <c r="U409" s="705"/>
      <c r="X409" s="12"/>
      <c r="Y409" s="116"/>
      <c r="Z409" s="116"/>
      <c r="AA409" s="116"/>
      <c r="AB409" s="116"/>
      <c r="AC409" s="116"/>
      <c r="AD409" s="116"/>
      <c r="AE409" s="116"/>
    </row>
    <row r="411" spans="1:31" ht="30" customHeight="1">
      <c r="A411" s="709" t="str">
        <f>$A$1</f>
        <v>●●チームバレーボール体力指数　レーダーチャート</v>
      </c>
      <c r="B411" s="709"/>
      <c r="C411" s="709"/>
      <c r="D411" s="709"/>
      <c r="E411" s="709"/>
      <c r="F411" s="709"/>
      <c r="G411" s="709"/>
      <c r="H411" s="709"/>
      <c r="I411" s="709"/>
      <c r="J411" s="709"/>
      <c r="K411" s="709"/>
      <c r="L411" s="709"/>
      <c r="M411" s="709"/>
      <c r="N411" s="709"/>
      <c r="O411" s="709"/>
      <c r="P411" s="709"/>
      <c r="Q411" s="709"/>
      <c r="R411" s="709"/>
      <c r="S411" s="709"/>
      <c r="T411" s="709"/>
      <c r="U411" s="709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10" t="str">
        <f>IF(表示変換!B16="","",表示変換!B16)</f>
        <v/>
      </c>
      <c r="C412" s="710"/>
      <c r="D412" s="9"/>
      <c r="E412" s="10" t="s">
        <v>11</v>
      </c>
      <c r="F412" s="711" t="str">
        <f>IF(表示変換!I16="","",表示変換!I16)</f>
        <v/>
      </c>
      <c r="G412" s="711"/>
      <c r="H412" s="13" t="s">
        <v>12</v>
      </c>
      <c r="I412" s="14"/>
      <c r="J412" s="13" t="s">
        <v>13</v>
      </c>
      <c r="K412" s="711" t="str">
        <f>IF(表示変換!J16="","",表示変換!J16)</f>
        <v/>
      </c>
      <c r="L412" s="711"/>
      <c r="M412" s="10" t="s">
        <v>14</v>
      </c>
      <c r="N412" s="6"/>
      <c r="O412" s="710" t="s">
        <v>15</v>
      </c>
      <c r="P412" s="710"/>
      <c r="Q412" s="710" t="str">
        <f>IF(表示変換!H16="","",表示変換!H16)</f>
        <v/>
      </c>
      <c r="R412" s="710"/>
      <c r="S412" s="712" t="str">
        <f>IF(入力!$C$4="","",入力!$C$4)</f>
        <v>2018.01.01</v>
      </c>
      <c r="T412" s="712"/>
      <c r="U412" s="9" t="s">
        <v>78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3" t="s">
        <v>5</v>
      </c>
      <c r="B414" s="726" t="s">
        <v>6</v>
      </c>
      <c r="C414" s="730" t="s">
        <v>0</v>
      </c>
      <c r="D414" s="721" t="s">
        <v>28</v>
      </c>
      <c r="E414" s="722"/>
      <c r="F414" s="721" t="s">
        <v>40</v>
      </c>
      <c r="G414" s="722"/>
      <c r="H414" s="721" t="s">
        <v>272</v>
      </c>
      <c r="I414" s="722"/>
      <c r="J414" s="721" t="s">
        <v>26</v>
      </c>
      <c r="K414" s="722"/>
      <c r="L414" s="719" t="s">
        <v>41</v>
      </c>
      <c r="M414" s="720"/>
      <c r="N414" s="719" t="s">
        <v>42</v>
      </c>
      <c r="O414" s="720"/>
      <c r="P414" s="719" t="s">
        <v>27</v>
      </c>
      <c r="Q414" s="720"/>
      <c r="R414" s="721" t="s">
        <v>29</v>
      </c>
      <c r="S414" s="722"/>
      <c r="T414" s="119" t="s">
        <v>1</v>
      </c>
      <c r="U414" s="120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4"/>
      <c r="B415" s="727"/>
      <c r="C415" s="731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5"/>
      <c r="B416" s="728"/>
      <c r="C416" s="732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251</v>
      </c>
      <c r="AA416" s="26" t="s">
        <v>24</v>
      </c>
      <c r="AB416" s="26" t="s">
        <v>53</v>
      </c>
      <c r="AC416" s="26" t="s">
        <v>47</v>
      </c>
      <c r="AD416" s="26" t="s">
        <v>56</v>
      </c>
      <c r="AE416" s="11" t="s">
        <v>55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3"/>
      <c r="B418" s="64"/>
      <c r="C418" s="65"/>
      <c r="D418" s="66"/>
      <c r="E418" s="67"/>
      <c r="F418" s="68"/>
      <c r="G418" s="69"/>
      <c r="H418" s="70"/>
      <c r="I418" s="67"/>
      <c r="J418" s="68"/>
      <c r="K418" s="69"/>
      <c r="L418" s="66"/>
      <c r="M418" s="67"/>
      <c r="N418" s="68"/>
      <c r="O418" s="69"/>
      <c r="P418" s="66"/>
      <c r="Q418" s="67"/>
      <c r="R418" s="64"/>
      <c r="S418" s="69"/>
      <c r="T418" s="70"/>
      <c r="U418" s="69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1"/>
      <c r="B419" s="64"/>
      <c r="C419" s="69"/>
      <c r="D419" s="68"/>
      <c r="E419" s="69"/>
      <c r="F419" s="68"/>
      <c r="G419" s="69"/>
      <c r="H419" s="64"/>
      <c r="I419" s="69"/>
      <c r="J419" s="68"/>
      <c r="K419" s="69"/>
      <c r="L419" s="68"/>
      <c r="M419" s="69"/>
      <c r="N419" s="68"/>
      <c r="O419" s="69"/>
      <c r="P419" s="68"/>
      <c r="Q419" s="69"/>
      <c r="R419" s="64"/>
      <c r="S419" s="69"/>
      <c r="T419" s="64"/>
      <c r="U419" s="69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1"/>
      <c r="B420" s="72"/>
      <c r="C420" s="73"/>
      <c r="D420" s="68"/>
      <c r="E420" s="67"/>
      <c r="F420" s="68"/>
      <c r="G420" s="69"/>
      <c r="H420" s="70"/>
      <c r="I420" s="67"/>
      <c r="J420" s="68"/>
      <c r="K420" s="69"/>
      <c r="L420" s="66"/>
      <c r="M420" s="67"/>
      <c r="N420" s="68"/>
      <c r="O420" s="69"/>
      <c r="P420" s="66"/>
      <c r="Q420" s="67"/>
      <c r="R420" s="64"/>
      <c r="S420" s="69"/>
      <c r="T420" s="70"/>
      <c r="U420" s="69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72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250</v>
      </c>
      <c r="Y444" s="25"/>
      <c r="Z444" s="25"/>
      <c r="AA444" s="25"/>
      <c r="AB444" s="25"/>
      <c r="AC444" s="25"/>
      <c r="AD444" s="25"/>
      <c r="AE444" s="25"/>
    </row>
    <row r="445" spans="1:31">
      <c r="X445" s="287" t="str">
        <f>IF(全体項目一覧_30!AN74="","",全体項目一覧_30!AN74)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3"/>
      <c r="B448" s="714"/>
      <c r="C448" s="714"/>
      <c r="D448" s="714"/>
      <c r="E448" s="714"/>
      <c r="F448" s="714"/>
      <c r="G448" s="714"/>
      <c r="H448" s="714"/>
      <c r="I448" s="714"/>
      <c r="J448" s="714"/>
      <c r="K448" s="715"/>
      <c r="L448" s="12" t="s">
        <v>18</v>
      </c>
      <c r="M448" s="707" t="str">
        <f>$M$38</f>
        <v>％FAT （体脂肪率） は 13.0％以下 を基準とする</v>
      </c>
      <c r="N448" s="707"/>
      <c r="O448" s="707"/>
      <c r="P448" s="707"/>
      <c r="Q448" s="707"/>
      <c r="R448" s="707"/>
      <c r="S448" s="707"/>
      <c r="T448" s="708" t="s">
        <v>249</v>
      </c>
      <c r="U448" s="708"/>
      <c r="X448" s="12"/>
      <c r="Y448" s="114"/>
      <c r="Z448" s="114"/>
      <c r="AA448" s="114"/>
      <c r="AB448" s="114"/>
      <c r="AC448" s="114"/>
      <c r="AD448" s="114"/>
      <c r="AE448" s="114"/>
    </row>
    <row r="449" spans="1:31">
      <c r="A449" s="716"/>
      <c r="B449" s="717"/>
      <c r="C449" s="717"/>
      <c r="D449" s="717"/>
      <c r="E449" s="717"/>
      <c r="F449" s="717"/>
      <c r="G449" s="717"/>
      <c r="H449" s="717"/>
      <c r="I449" s="717"/>
      <c r="J449" s="717"/>
      <c r="K449" s="718"/>
      <c r="L449" s="12" t="s">
        <v>18</v>
      </c>
      <c r="M449" s="703" t="str">
        <f>$M$39</f>
        <v>BMI は 18.0 ～ 23.0 を標準範囲 【ＶＢ男子：中学生】 とする</v>
      </c>
      <c r="N449" s="703"/>
      <c r="O449" s="703"/>
      <c r="P449" s="703"/>
      <c r="Q449" s="703"/>
      <c r="R449" s="703"/>
      <c r="S449" s="703"/>
      <c r="T449" s="704" t="str">
        <f>X445</f>
        <v/>
      </c>
      <c r="U449" s="705"/>
      <c r="X449" s="12"/>
      <c r="Y449" s="115"/>
      <c r="Z449" s="115"/>
      <c r="AA449" s="115"/>
      <c r="AB449" s="115"/>
      <c r="AC449" s="115"/>
      <c r="AD449" s="115"/>
      <c r="AE449" s="115"/>
    </row>
    <row r="450" spans="1:31" ht="14.25">
      <c r="A450" s="729" t="str">
        <f>$A$40</f>
        <v>フォーマット作成者　：　Komuro Consulting Group　小室匡史</v>
      </c>
      <c r="B450" s="729"/>
      <c r="C450" s="729"/>
      <c r="D450" s="729"/>
      <c r="E450" s="729"/>
      <c r="F450" s="729"/>
      <c r="G450" s="729"/>
      <c r="H450" s="729"/>
      <c r="I450" s="729"/>
      <c r="J450" s="729"/>
      <c r="K450" s="729"/>
      <c r="L450" s="260" t="s">
        <v>18</v>
      </c>
      <c r="M450" s="706" t="str">
        <f>$M$40</f>
        <v>LBM ： Lean Body Mass （除脂肪体重） は増加傾向が望ましい</v>
      </c>
      <c r="N450" s="706"/>
      <c r="O450" s="706"/>
      <c r="P450" s="706"/>
      <c r="Q450" s="706"/>
      <c r="R450" s="706"/>
      <c r="S450" s="706"/>
      <c r="T450" s="705"/>
      <c r="U450" s="705"/>
      <c r="X450" s="12"/>
      <c r="Y450" s="116"/>
      <c r="Z450" s="116"/>
      <c r="AA450" s="116"/>
      <c r="AB450" s="116"/>
      <c r="AC450" s="116"/>
      <c r="AD450" s="116"/>
      <c r="AE450" s="116"/>
    </row>
    <row r="452" spans="1:31" ht="30" customHeight="1">
      <c r="A452" s="709" t="str">
        <f>$A$1</f>
        <v>●●チームバレーボール体力指数　レーダーチャート</v>
      </c>
      <c r="B452" s="709"/>
      <c r="C452" s="709"/>
      <c r="D452" s="709"/>
      <c r="E452" s="709"/>
      <c r="F452" s="709"/>
      <c r="G452" s="709"/>
      <c r="H452" s="709"/>
      <c r="I452" s="709"/>
      <c r="J452" s="709"/>
      <c r="K452" s="709"/>
      <c r="L452" s="709"/>
      <c r="M452" s="709"/>
      <c r="N452" s="709"/>
      <c r="O452" s="709"/>
      <c r="P452" s="709"/>
      <c r="Q452" s="709"/>
      <c r="R452" s="709"/>
      <c r="S452" s="709"/>
      <c r="T452" s="709"/>
      <c r="U452" s="709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10" t="str">
        <f>IF(表示変換!B17="","",表示変換!B17)</f>
        <v/>
      </c>
      <c r="C453" s="710"/>
      <c r="D453" s="9"/>
      <c r="E453" s="10" t="s">
        <v>11</v>
      </c>
      <c r="F453" s="711" t="str">
        <f>IF(表示変換!I17="","",表示変換!I17)</f>
        <v/>
      </c>
      <c r="G453" s="711"/>
      <c r="H453" s="13" t="s">
        <v>12</v>
      </c>
      <c r="I453" s="14"/>
      <c r="J453" s="13" t="s">
        <v>13</v>
      </c>
      <c r="K453" s="711" t="str">
        <f>IF(表示変換!J17="","",表示変換!J17)</f>
        <v/>
      </c>
      <c r="L453" s="711"/>
      <c r="M453" s="10" t="s">
        <v>14</v>
      </c>
      <c r="N453" s="6"/>
      <c r="O453" s="710" t="s">
        <v>15</v>
      </c>
      <c r="P453" s="710"/>
      <c r="Q453" s="710" t="str">
        <f>IF(表示変換!H17="","",表示変換!H17)</f>
        <v/>
      </c>
      <c r="R453" s="710"/>
      <c r="S453" s="712" t="str">
        <f>IF(入力!$C$4="","",入力!$C$4)</f>
        <v>2018.01.01</v>
      </c>
      <c r="T453" s="712"/>
      <c r="U453" s="9" t="s">
        <v>78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3" t="s">
        <v>5</v>
      </c>
      <c r="B455" s="726" t="s">
        <v>6</v>
      </c>
      <c r="C455" s="730" t="s">
        <v>0</v>
      </c>
      <c r="D455" s="721" t="s">
        <v>28</v>
      </c>
      <c r="E455" s="722"/>
      <c r="F455" s="721" t="s">
        <v>40</v>
      </c>
      <c r="G455" s="722"/>
      <c r="H455" s="721" t="s">
        <v>272</v>
      </c>
      <c r="I455" s="722"/>
      <c r="J455" s="721" t="s">
        <v>26</v>
      </c>
      <c r="K455" s="722"/>
      <c r="L455" s="719" t="s">
        <v>41</v>
      </c>
      <c r="M455" s="720"/>
      <c r="N455" s="719" t="s">
        <v>42</v>
      </c>
      <c r="O455" s="720"/>
      <c r="P455" s="719" t="s">
        <v>27</v>
      </c>
      <c r="Q455" s="720"/>
      <c r="R455" s="721" t="s">
        <v>29</v>
      </c>
      <c r="S455" s="722"/>
      <c r="T455" s="119" t="s">
        <v>1</v>
      </c>
      <c r="U455" s="120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4"/>
      <c r="B456" s="727"/>
      <c r="C456" s="731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5"/>
      <c r="B457" s="728"/>
      <c r="C457" s="732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251</v>
      </c>
      <c r="AA457" s="26" t="s">
        <v>24</v>
      </c>
      <c r="AB457" s="26" t="s">
        <v>53</v>
      </c>
      <c r="AC457" s="26" t="s">
        <v>47</v>
      </c>
      <c r="AD457" s="26" t="s">
        <v>56</v>
      </c>
      <c r="AE457" s="11" t="s">
        <v>55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3"/>
      <c r="B459" s="64"/>
      <c r="C459" s="65"/>
      <c r="D459" s="66"/>
      <c r="E459" s="67"/>
      <c r="F459" s="68"/>
      <c r="G459" s="69"/>
      <c r="H459" s="70"/>
      <c r="I459" s="67"/>
      <c r="J459" s="68"/>
      <c r="K459" s="69"/>
      <c r="L459" s="66"/>
      <c r="M459" s="67"/>
      <c r="N459" s="68"/>
      <c r="O459" s="69"/>
      <c r="P459" s="66"/>
      <c r="Q459" s="67"/>
      <c r="R459" s="64"/>
      <c r="S459" s="69"/>
      <c r="T459" s="70"/>
      <c r="U459" s="69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1"/>
      <c r="B460" s="64"/>
      <c r="C460" s="69"/>
      <c r="D460" s="68"/>
      <c r="E460" s="69"/>
      <c r="F460" s="68"/>
      <c r="G460" s="69"/>
      <c r="H460" s="64"/>
      <c r="I460" s="69"/>
      <c r="J460" s="68"/>
      <c r="K460" s="69"/>
      <c r="L460" s="68"/>
      <c r="M460" s="69"/>
      <c r="N460" s="68"/>
      <c r="O460" s="69"/>
      <c r="P460" s="68"/>
      <c r="Q460" s="69"/>
      <c r="R460" s="64"/>
      <c r="S460" s="69"/>
      <c r="T460" s="64"/>
      <c r="U460" s="69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1"/>
      <c r="B461" s="72"/>
      <c r="C461" s="73"/>
      <c r="D461" s="68"/>
      <c r="E461" s="67"/>
      <c r="F461" s="68"/>
      <c r="G461" s="69"/>
      <c r="H461" s="70"/>
      <c r="I461" s="67"/>
      <c r="J461" s="68"/>
      <c r="K461" s="69"/>
      <c r="L461" s="66"/>
      <c r="M461" s="67"/>
      <c r="N461" s="68"/>
      <c r="O461" s="69"/>
      <c r="P461" s="66"/>
      <c r="Q461" s="67"/>
      <c r="R461" s="64"/>
      <c r="S461" s="69"/>
      <c r="T461" s="70"/>
      <c r="U461" s="69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72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250</v>
      </c>
      <c r="Y485" s="25"/>
      <c r="Z485" s="25"/>
      <c r="AA485" s="25"/>
      <c r="AB485" s="25"/>
      <c r="AC485" s="25"/>
      <c r="AD485" s="25"/>
      <c r="AE485" s="25"/>
    </row>
    <row r="486" spans="1:31">
      <c r="X486" s="287" t="str">
        <f>IF(全体項目一覧_30!AN75="","",全体項目一覧_30!AN75)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3"/>
      <c r="B489" s="714"/>
      <c r="C489" s="714"/>
      <c r="D489" s="714"/>
      <c r="E489" s="714"/>
      <c r="F489" s="714"/>
      <c r="G489" s="714"/>
      <c r="H489" s="714"/>
      <c r="I489" s="714"/>
      <c r="J489" s="714"/>
      <c r="K489" s="715"/>
      <c r="L489" s="12" t="s">
        <v>18</v>
      </c>
      <c r="M489" s="707" t="str">
        <f>$M$38</f>
        <v>％FAT （体脂肪率） は 13.0％以下 を基準とする</v>
      </c>
      <c r="N489" s="707"/>
      <c r="O489" s="707"/>
      <c r="P489" s="707"/>
      <c r="Q489" s="707"/>
      <c r="R489" s="707"/>
      <c r="S489" s="707"/>
      <c r="T489" s="708" t="s">
        <v>249</v>
      </c>
      <c r="U489" s="708"/>
      <c r="X489" s="12"/>
      <c r="Y489" s="114"/>
      <c r="Z489" s="114"/>
      <c r="AA489" s="114"/>
      <c r="AB489" s="114"/>
      <c r="AC489" s="114"/>
      <c r="AD489" s="114"/>
      <c r="AE489" s="114"/>
    </row>
    <row r="490" spans="1:31">
      <c r="A490" s="716"/>
      <c r="B490" s="717"/>
      <c r="C490" s="717"/>
      <c r="D490" s="717"/>
      <c r="E490" s="717"/>
      <c r="F490" s="717"/>
      <c r="G490" s="717"/>
      <c r="H490" s="717"/>
      <c r="I490" s="717"/>
      <c r="J490" s="717"/>
      <c r="K490" s="718"/>
      <c r="L490" s="12" t="s">
        <v>18</v>
      </c>
      <c r="M490" s="703" t="str">
        <f>$M$39</f>
        <v>BMI は 18.0 ～ 23.0 を標準範囲 【ＶＢ男子：中学生】 とする</v>
      </c>
      <c r="N490" s="703"/>
      <c r="O490" s="703"/>
      <c r="P490" s="703"/>
      <c r="Q490" s="703"/>
      <c r="R490" s="703"/>
      <c r="S490" s="703"/>
      <c r="T490" s="704" t="str">
        <f>X486</f>
        <v/>
      </c>
      <c r="U490" s="705"/>
      <c r="X490" s="12"/>
      <c r="Y490" s="115"/>
      <c r="Z490" s="115"/>
      <c r="AA490" s="115"/>
      <c r="AB490" s="115"/>
      <c r="AC490" s="115"/>
      <c r="AD490" s="115"/>
      <c r="AE490" s="115"/>
    </row>
    <row r="491" spans="1:31" ht="14.25">
      <c r="A491" s="729" t="str">
        <f>$A$40</f>
        <v>フォーマット作成者　：　Komuro Consulting Group　小室匡史</v>
      </c>
      <c r="B491" s="729"/>
      <c r="C491" s="729"/>
      <c r="D491" s="729"/>
      <c r="E491" s="729"/>
      <c r="F491" s="729"/>
      <c r="G491" s="729"/>
      <c r="H491" s="729"/>
      <c r="I491" s="729"/>
      <c r="J491" s="729"/>
      <c r="K491" s="729"/>
      <c r="L491" s="260" t="s">
        <v>18</v>
      </c>
      <c r="M491" s="706" t="str">
        <f>$M$40</f>
        <v>LBM ： Lean Body Mass （除脂肪体重） は増加傾向が望ましい</v>
      </c>
      <c r="N491" s="706"/>
      <c r="O491" s="706"/>
      <c r="P491" s="706"/>
      <c r="Q491" s="706"/>
      <c r="R491" s="706"/>
      <c r="S491" s="706"/>
      <c r="T491" s="705"/>
      <c r="U491" s="705"/>
      <c r="X491" s="12"/>
      <c r="Y491" s="116"/>
      <c r="Z491" s="116"/>
      <c r="AA491" s="116"/>
      <c r="AB491" s="116"/>
      <c r="AC491" s="116"/>
      <c r="AD491" s="116"/>
      <c r="AE491" s="116"/>
    </row>
    <row r="493" spans="1:31" ht="30" customHeight="1">
      <c r="A493" s="709" t="str">
        <f>$A$1</f>
        <v>●●チームバレーボール体力指数　レーダーチャート</v>
      </c>
      <c r="B493" s="709"/>
      <c r="C493" s="709"/>
      <c r="D493" s="709"/>
      <c r="E493" s="709"/>
      <c r="F493" s="709"/>
      <c r="G493" s="709"/>
      <c r="H493" s="709"/>
      <c r="I493" s="709"/>
      <c r="J493" s="709"/>
      <c r="K493" s="709"/>
      <c r="L493" s="709"/>
      <c r="M493" s="709"/>
      <c r="N493" s="709"/>
      <c r="O493" s="709"/>
      <c r="P493" s="709"/>
      <c r="Q493" s="709"/>
      <c r="R493" s="709"/>
      <c r="S493" s="709"/>
      <c r="T493" s="709"/>
      <c r="U493" s="709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10" t="str">
        <f>IF(表示変換!B18="","",表示変換!B18)</f>
        <v/>
      </c>
      <c r="C494" s="710"/>
      <c r="D494" s="9"/>
      <c r="E494" s="10" t="s">
        <v>11</v>
      </c>
      <c r="F494" s="711" t="str">
        <f>IF(表示変換!I18="","",表示変換!I18)</f>
        <v/>
      </c>
      <c r="G494" s="711"/>
      <c r="H494" s="13" t="s">
        <v>12</v>
      </c>
      <c r="I494" s="14"/>
      <c r="J494" s="13" t="s">
        <v>13</v>
      </c>
      <c r="K494" s="711" t="str">
        <f>IF(表示変換!J18="","",表示変換!J18)</f>
        <v/>
      </c>
      <c r="L494" s="711"/>
      <c r="M494" s="10" t="s">
        <v>14</v>
      </c>
      <c r="N494" s="6"/>
      <c r="O494" s="710" t="s">
        <v>15</v>
      </c>
      <c r="P494" s="710"/>
      <c r="Q494" s="710" t="str">
        <f>IF(表示変換!H18="","",表示変換!H18)</f>
        <v/>
      </c>
      <c r="R494" s="710"/>
      <c r="S494" s="712" t="str">
        <f>IF(入力!$C$4="","",入力!$C$4)</f>
        <v>2018.01.01</v>
      </c>
      <c r="T494" s="712"/>
      <c r="U494" s="9" t="s">
        <v>78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3" t="s">
        <v>5</v>
      </c>
      <c r="B496" s="726" t="s">
        <v>6</v>
      </c>
      <c r="C496" s="730" t="s">
        <v>0</v>
      </c>
      <c r="D496" s="721" t="s">
        <v>28</v>
      </c>
      <c r="E496" s="722"/>
      <c r="F496" s="721" t="s">
        <v>40</v>
      </c>
      <c r="G496" s="722"/>
      <c r="H496" s="721" t="s">
        <v>272</v>
      </c>
      <c r="I496" s="722"/>
      <c r="J496" s="721" t="s">
        <v>26</v>
      </c>
      <c r="K496" s="722"/>
      <c r="L496" s="719" t="s">
        <v>41</v>
      </c>
      <c r="M496" s="720"/>
      <c r="N496" s="719" t="s">
        <v>42</v>
      </c>
      <c r="O496" s="720"/>
      <c r="P496" s="719" t="s">
        <v>27</v>
      </c>
      <c r="Q496" s="720"/>
      <c r="R496" s="721" t="s">
        <v>29</v>
      </c>
      <c r="S496" s="722"/>
      <c r="T496" s="119" t="s">
        <v>1</v>
      </c>
      <c r="U496" s="120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4"/>
      <c r="B497" s="727"/>
      <c r="C497" s="731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5"/>
      <c r="B498" s="728"/>
      <c r="C498" s="732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251</v>
      </c>
      <c r="AA498" s="26" t="s">
        <v>24</v>
      </c>
      <c r="AB498" s="26" t="s">
        <v>53</v>
      </c>
      <c r="AC498" s="26" t="s">
        <v>47</v>
      </c>
      <c r="AD498" s="26" t="s">
        <v>56</v>
      </c>
      <c r="AE498" s="11" t="s">
        <v>55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3"/>
      <c r="B500" s="64"/>
      <c r="C500" s="65"/>
      <c r="D500" s="66"/>
      <c r="E500" s="67"/>
      <c r="F500" s="68"/>
      <c r="G500" s="69"/>
      <c r="H500" s="70"/>
      <c r="I500" s="67"/>
      <c r="J500" s="68"/>
      <c r="K500" s="69"/>
      <c r="L500" s="66"/>
      <c r="M500" s="67"/>
      <c r="N500" s="68"/>
      <c r="O500" s="69"/>
      <c r="P500" s="66"/>
      <c r="Q500" s="67"/>
      <c r="R500" s="64"/>
      <c r="S500" s="69"/>
      <c r="T500" s="70"/>
      <c r="U500" s="69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1"/>
      <c r="B501" s="64"/>
      <c r="C501" s="69"/>
      <c r="D501" s="68"/>
      <c r="E501" s="69"/>
      <c r="F501" s="68"/>
      <c r="G501" s="69"/>
      <c r="H501" s="64"/>
      <c r="I501" s="69"/>
      <c r="J501" s="68"/>
      <c r="K501" s="69"/>
      <c r="L501" s="68"/>
      <c r="M501" s="69"/>
      <c r="N501" s="68"/>
      <c r="O501" s="69"/>
      <c r="P501" s="68"/>
      <c r="Q501" s="69"/>
      <c r="R501" s="64"/>
      <c r="S501" s="69"/>
      <c r="T501" s="64"/>
      <c r="U501" s="69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1"/>
      <c r="B502" s="72"/>
      <c r="C502" s="73"/>
      <c r="D502" s="68"/>
      <c r="E502" s="67"/>
      <c r="F502" s="68"/>
      <c r="G502" s="69"/>
      <c r="H502" s="70"/>
      <c r="I502" s="67"/>
      <c r="J502" s="68"/>
      <c r="K502" s="69"/>
      <c r="L502" s="66"/>
      <c r="M502" s="67"/>
      <c r="N502" s="68"/>
      <c r="O502" s="69"/>
      <c r="P502" s="66"/>
      <c r="Q502" s="67"/>
      <c r="R502" s="64"/>
      <c r="S502" s="69"/>
      <c r="T502" s="70"/>
      <c r="U502" s="69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72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250</v>
      </c>
      <c r="Y526" s="25"/>
      <c r="Z526" s="25"/>
      <c r="AA526" s="25"/>
      <c r="AB526" s="25"/>
      <c r="AC526" s="25"/>
      <c r="AD526" s="25"/>
      <c r="AE526" s="25"/>
    </row>
    <row r="527" spans="1:31">
      <c r="X527" s="287" t="str">
        <f>IF(全体項目一覧_30!AN76="","",全体項目一覧_30!AN76)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3"/>
      <c r="B530" s="714"/>
      <c r="C530" s="714"/>
      <c r="D530" s="714"/>
      <c r="E530" s="714"/>
      <c r="F530" s="714"/>
      <c r="G530" s="714"/>
      <c r="H530" s="714"/>
      <c r="I530" s="714"/>
      <c r="J530" s="714"/>
      <c r="K530" s="715"/>
      <c r="L530" s="12" t="s">
        <v>18</v>
      </c>
      <c r="M530" s="707" t="str">
        <f>$M$38</f>
        <v>％FAT （体脂肪率） は 13.0％以下 を基準とする</v>
      </c>
      <c r="N530" s="707"/>
      <c r="O530" s="707"/>
      <c r="P530" s="707"/>
      <c r="Q530" s="707"/>
      <c r="R530" s="707"/>
      <c r="S530" s="707"/>
      <c r="T530" s="708" t="s">
        <v>249</v>
      </c>
      <c r="U530" s="708"/>
      <c r="X530" s="12"/>
      <c r="Y530" s="114"/>
      <c r="Z530" s="114"/>
      <c r="AA530" s="114"/>
      <c r="AB530" s="114"/>
      <c r="AC530" s="114"/>
      <c r="AD530" s="114"/>
      <c r="AE530" s="114"/>
    </row>
    <row r="531" spans="1:31">
      <c r="A531" s="716"/>
      <c r="B531" s="717"/>
      <c r="C531" s="717"/>
      <c r="D531" s="717"/>
      <c r="E531" s="717"/>
      <c r="F531" s="717"/>
      <c r="G531" s="717"/>
      <c r="H531" s="717"/>
      <c r="I531" s="717"/>
      <c r="J531" s="717"/>
      <c r="K531" s="718"/>
      <c r="L531" s="12" t="s">
        <v>18</v>
      </c>
      <c r="M531" s="703" t="str">
        <f>$M$39</f>
        <v>BMI は 18.0 ～ 23.0 を標準範囲 【ＶＢ男子：中学生】 とする</v>
      </c>
      <c r="N531" s="703"/>
      <c r="O531" s="703"/>
      <c r="P531" s="703"/>
      <c r="Q531" s="703"/>
      <c r="R531" s="703"/>
      <c r="S531" s="703"/>
      <c r="T531" s="704" t="str">
        <f>X527</f>
        <v/>
      </c>
      <c r="U531" s="705"/>
      <c r="X531" s="12"/>
      <c r="Y531" s="115"/>
      <c r="Z531" s="115"/>
      <c r="AA531" s="115"/>
      <c r="AB531" s="115"/>
      <c r="AC531" s="115"/>
      <c r="AD531" s="115"/>
      <c r="AE531" s="115"/>
    </row>
    <row r="532" spans="1:31" ht="14.25">
      <c r="A532" s="729" t="str">
        <f>$A$40</f>
        <v>フォーマット作成者　：　Komuro Consulting Group　小室匡史</v>
      </c>
      <c r="B532" s="729"/>
      <c r="C532" s="729"/>
      <c r="D532" s="729"/>
      <c r="E532" s="729"/>
      <c r="F532" s="729"/>
      <c r="G532" s="729"/>
      <c r="H532" s="729"/>
      <c r="I532" s="729"/>
      <c r="J532" s="729"/>
      <c r="K532" s="729"/>
      <c r="L532" s="260" t="s">
        <v>18</v>
      </c>
      <c r="M532" s="706" t="str">
        <f>$M$40</f>
        <v>LBM ： Lean Body Mass （除脂肪体重） は増加傾向が望ましい</v>
      </c>
      <c r="N532" s="706"/>
      <c r="O532" s="706"/>
      <c r="P532" s="706"/>
      <c r="Q532" s="706"/>
      <c r="R532" s="706"/>
      <c r="S532" s="706"/>
      <c r="T532" s="705"/>
      <c r="U532" s="705"/>
      <c r="X532" s="12"/>
      <c r="Y532" s="116"/>
      <c r="Z532" s="116"/>
      <c r="AA532" s="116"/>
      <c r="AB532" s="116"/>
      <c r="AC532" s="116"/>
      <c r="AD532" s="116"/>
      <c r="AE532" s="116"/>
    </row>
    <row r="534" spans="1:31" ht="30" customHeight="1">
      <c r="A534" s="709" t="str">
        <f>$A$1</f>
        <v>●●チームバレーボール体力指数　レーダーチャート</v>
      </c>
      <c r="B534" s="709"/>
      <c r="C534" s="709"/>
      <c r="D534" s="709"/>
      <c r="E534" s="709"/>
      <c r="F534" s="709"/>
      <c r="G534" s="709"/>
      <c r="H534" s="709"/>
      <c r="I534" s="709"/>
      <c r="J534" s="709"/>
      <c r="K534" s="709"/>
      <c r="L534" s="709"/>
      <c r="M534" s="709"/>
      <c r="N534" s="709"/>
      <c r="O534" s="709"/>
      <c r="P534" s="709"/>
      <c r="Q534" s="709"/>
      <c r="R534" s="709"/>
      <c r="S534" s="709"/>
      <c r="T534" s="709"/>
      <c r="U534" s="709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10" t="str">
        <f>IF(表示変換!B19="","",表示変換!B19)</f>
        <v/>
      </c>
      <c r="C535" s="710"/>
      <c r="D535" s="9"/>
      <c r="E535" s="10" t="s">
        <v>11</v>
      </c>
      <c r="F535" s="711" t="str">
        <f>IF(表示変換!I19="","",表示変換!I19)</f>
        <v/>
      </c>
      <c r="G535" s="711"/>
      <c r="H535" s="13" t="s">
        <v>12</v>
      </c>
      <c r="I535" s="14"/>
      <c r="J535" s="13" t="s">
        <v>13</v>
      </c>
      <c r="K535" s="711" t="str">
        <f>IF(表示変換!J19="","",表示変換!J19)</f>
        <v/>
      </c>
      <c r="L535" s="711"/>
      <c r="M535" s="10" t="s">
        <v>14</v>
      </c>
      <c r="N535" s="6"/>
      <c r="O535" s="710" t="s">
        <v>15</v>
      </c>
      <c r="P535" s="710"/>
      <c r="Q535" s="710" t="str">
        <f>IF(表示変換!H19="","",表示変換!H19)</f>
        <v/>
      </c>
      <c r="R535" s="710"/>
      <c r="S535" s="712" t="str">
        <f>IF(入力!$C$4="","",入力!$C$4)</f>
        <v>2018.01.01</v>
      </c>
      <c r="T535" s="712"/>
      <c r="U535" s="9" t="s">
        <v>78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3" t="s">
        <v>5</v>
      </c>
      <c r="B537" s="726" t="s">
        <v>6</v>
      </c>
      <c r="C537" s="730" t="s">
        <v>0</v>
      </c>
      <c r="D537" s="721" t="s">
        <v>28</v>
      </c>
      <c r="E537" s="722"/>
      <c r="F537" s="721" t="s">
        <v>40</v>
      </c>
      <c r="G537" s="722"/>
      <c r="H537" s="721" t="s">
        <v>272</v>
      </c>
      <c r="I537" s="722"/>
      <c r="J537" s="721" t="s">
        <v>26</v>
      </c>
      <c r="K537" s="722"/>
      <c r="L537" s="719" t="s">
        <v>41</v>
      </c>
      <c r="M537" s="720"/>
      <c r="N537" s="719" t="s">
        <v>165</v>
      </c>
      <c r="O537" s="720"/>
      <c r="P537" s="719" t="s">
        <v>27</v>
      </c>
      <c r="Q537" s="720"/>
      <c r="R537" s="721" t="s">
        <v>29</v>
      </c>
      <c r="S537" s="722"/>
      <c r="T537" s="119" t="s">
        <v>1</v>
      </c>
      <c r="U537" s="120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4"/>
      <c r="B538" s="727"/>
      <c r="C538" s="731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5"/>
      <c r="B539" s="728"/>
      <c r="C539" s="732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251</v>
      </c>
      <c r="AA539" s="26" t="s">
        <v>24</v>
      </c>
      <c r="AB539" s="26" t="s">
        <v>53</v>
      </c>
      <c r="AC539" s="26" t="s">
        <v>47</v>
      </c>
      <c r="AD539" s="26" t="s">
        <v>56</v>
      </c>
      <c r="AE539" s="11" t="s">
        <v>55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3"/>
      <c r="B541" s="64"/>
      <c r="C541" s="65"/>
      <c r="D541" s="66"/>
      <c r="E541" s="67"/>
      <c r="F541" s="68"/>
      <c r="G541" s="69"/>
      <c r="H541" s="70"/>
      <c r="I541" s="67"/>
      <c r="J541" s="68"/>
      <c r="K541" s="69"/>
      <c r="L541" s="66"/>
      <c r="M541" s="67"/>
      <c r="N541" s="68"/>
      <c r="O541" s="69"/>
      <c r="P541" s="66"/>
      <c r="Q541" s="67"/>
      <c r="R541" s="64"/>
      <c r="S541" s="69"/>
      <c r="T541" s="70"/>
      <c r="U541" s="69"/>
      <c r="W541" s="19"/>
      <c r="X541" s="23"/>
      <c r="Y541" s="191"/>
      <c r="Z541" s="23"/>
      <c r="AA541" s="23"/>
      <c r="AB541" s="23"/>
      <c r="AC541" s="23"/>
      <c r="AD541" s="23"/>
      <c r="AE541" s="23"/>
    </row>
    <row r="542" spans="1:31">
      <c r="A542" s="71"/>
      <c r="B542" s="64"/>
      <c r="C542" s="69"/>
      <c r="D542" s="68"/>
      <c r="E542" s="69"/>
      <c r="F542" s="68"/>
      <c r="G542" s="69"/>
      <c r="H542" s="64"/>
      <c r="I542" s="69"/>
      <c r="J542" s="68"/>
      <c r="K542" s="69"/>
      <c r="L542" s="68"/>
      <c r="M542" s="69"/>
      <c r="N542" s="68"/>
      <c r="O542" s="69"/>
      <c r="P542" s="68"/>
      <c r="Q542" s="69"/>
      <c r="R542" s="64"/>
      <c r="S542" s="69"/>
      <c r="T542" s="64"/>
      <c r="U542" s="69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1"/>
      <c r="B543" s="72"/>
      <c r="C543" s="73"/>
      <c r="D543" s="68"/>
      <c r="E543" s="67"/>
      <c r="F543" s="68"/>
      <c r="G543" s="69"/>
      <c r="H543" s="70"/>
      <c r="I543" s="67"/>
      <c r="J543" s="68"/>
      <c r="K543" s="69"/>
      <c r="L543" s="66"/>
      <c r="M543" s="67"/>
      <c r="N543" s="68"/>
      <c r="O543" s="69"/>
      <c r="P543" s="66"/>
      <c r="Q543" s="67"/>
      <c r="R543" s="64"/>
      <c r="S543" s="69"/>
      <c r="T543" s="70"/>
      <c r="U543" s="69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72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250</v>
      </c>
      <c r="Y567" s="25"/>
      <c r="Z567" s="25"/>
      <c r="AA567" s="25"/>
      <c r="AB567" s="25"/>
      <c r="AC567" s="25"/>
      <c r="AD567" s="25"/>
      <c r="AE567" s="25"/>
    </row>
    <row r="568" spans="1:31">
      <c r="X568" s="287" t="str">
        <f>IF(全体項目一覧_30!AN77="","",全体項目一覧_30!AN77)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3"/>
      <c r="B571" s="714"/>
      <c r="C571" s="714"/>
      <c r="D571" s="714"/>
      <c r="E571" s="714"/>
      <c r="F571" s="714"/>
      <c r="G571" s="714"/>
      <c r="H571" s="714"/>
      <c r="I571" s="714"/>
      <c r="J571" s="714"/>
      <c r="K571" s="715"/>
      <c r="L571" s="12" t="s">
        <v>18</v>
      </c>
      <c r="M571" s="707" t="str">
        <f>$M$38</f>
        <v>％FAT （体脂肪率） は 13.0％以下 を基準とする</v>
      </c>
      <c r="N571" s="707"/>
      <c r="O571" s="707"/>
      <c r="P571" s="707"/>
      <c r="Q571" s="707"/>
      <c r="R571" s="707"/>
      <c r="S571" s="707"/>
      <c r="T571" s="708" t="s">
        <v>249</v>
      </c>
      <c r="U571" s="708"/>
      <c r="X571" s="12"/>
      <c r="Y571" s="114"/>
      <c r="Z571" s="114"/>
      <c r="AA571" s="114"/>
      <c r="AB571" s="114"/>
      <c r="AC571" s="114"/>
      <c r="AD571" s="114"/>
      <c r="AE571" s="114"/>
    </row>
    <row r="572" spans="1:31">
      <c r="A572" s="716"/>
      <c r="B572" s="717"/>
      <c r="C572" s="717"/>
      <c r="D572" s="717"/>
      <c r="E572" s="717"/>
      <c r="F572" s="717"/>
      <c r="G572" s="717"/>
      <c r="H572" s="717"/>
      <c r="I572" s="717"/>
      <c r="J572" s="717"/>
      <c r="K572" s="718"/>
      <c r="L572" s="12" t="s">
        <v>18</v>
      </c>
      <c r="M572" s="703" t="str">
        <f>$M$39</f>
        <v>BMI は 18.0 ～ 23.0 を標準範囲 【ＶＢ男子：中学生】 とする</v>
      </c>
      <c r="N572" s="703"/>
      <c r="O572" s="703"/>
      <c r="P572" s="703"/>
      <c r="Q572" s="703"/>
      <c r="R572" s="703"/>
      <c r="S572" s="703"/>
      <c r="T572" s="704" t="str">
        <f>X568</f>
        <v/>
      </c>
      <c r="U572" s="705"/>
      <c r="X572" s="12"/>
      <c r="Y572" s="115"/>
      <c r="Z572" s="115"/>
      <c r="AA572" s="115"/>
      <c r="AB572" s="115"/>
      <c r="AC572" s="115"/>
      <c r="AD572" s="115"/>
      <c r="AE572" s="115"/>
    </row>
    <row r="573" spans="1:31" ht="14.25">
      <c r="A573" s="729" t="str">
        <f>$A$40</f>
        <v>フォーマット作成者　：　Komuro Consulting Group　小室匡史</v>
      </c>
      <c r="B573" s="729"/>
      <c r="C573" s="729"/>
      <c r="D573" s="729"/>
      <c r="E573" s="729"/>
      <c r="F573" s="729"/>
      <c r="G573" s="729"/>
      <c r="H573" s="729"/>
      <c r="I573" s="729"/>
      <c r="J573" s="729"/>
      <c r="K573" s="729"/>
      <c r="L573" s="260" t="s">
        <v>18</v>
      </c>
      <c r="M573" s="706" t="str">
        <f>$M$40</f>
        <v>LBM ： Lean Body Mass （除脂肪体重） は増加傾向が望ましい</v>
      </c>
      <c r="N573" s="706"/>
      <c r="O573" s="706"/>
      <c r="P573" s="706"/>
      <c r="Q573" s="706"/>
      <c r="R573" s="706"/>
      <c r="S573" s="706"/>
      <c r="T573" s="705"/>
      <c r="U573" s="705"/>
      <c r="X573" s="12"/>
      <c r="Y573" s="116"/>
      <c r="Z573" s="116"/>
      <c r="AA573" s="116"/>
      <c r="AB573" s="116"/>
      <c r="AC573" s="116"/>
      <c r="AD573" s="116"/>
      <c r="AE573" s="116"/>
    </row>
    <row r="575" spans="1:31" ht="30" customHeight="1">
      <c r="A575" s="709" t="str">
        <f>$A$1</f>
        <v>●●チームバレーボール体力指数　レーダーチャート</v>
      </c>
      <c r="B575" s="709"/>
      <c r="C575" s="709"/>
      <c r="D575" s="709"/>
      <c r="E575" s="709"/>
      <c r="F575" s="709"/>
      <c r="G575" s="709"/>
      <c r="H575" s="709"/>
      <c r="I575" s="709"/>
      <c r="J575" s="709"/>
      <c r="K575" s="709"/>
      <c r="L575" s="709"/>
      <c r="M575" s="709"/>
      <c r="N575" s="709"/>
      <c r="O575" s="709"/>
      <c r="P575" s="709"/>
      <c r="Q575" s="709"/>
      <c r="R575" s="709"/>
      <c r="S575" s="709"/>
      <c r="T575" s="709"/>
      <c r="U575" s="709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10" t="str">
        <f>IF(表示変換!B20="","",表示変換!B20)</f>
        <v/>
      </c>
      <c r="C576" s="710"/>
      <c r="D576" s="9"/>
      <c r="E576" s="10" t="s">
        <v>11</v>
      </c>
      <c r="F576" s="711" t="str">
        <f>IF(表示変換!I20="","",表示変換!I20)</f>
        <v/>
      </c>
      <c r="G576" s="711"/>
      <c r="H576" s="13" t="s">
        <v>12</v>
      </c>
      <c r="I576" s="14"/>
      <c r="J576" s="13" t="s">
        <v>13</v>
      </c>
      <c r="K576" s="711" t="str">
        <f>IF(表示変換!J20="","",表示変換!J20)</f>
        <v/>
      </c>
      <c r="L576" s="711"/>
      <c r="M576" s="10" t="s">
        <v>14</v>
      </c>
      <c r="N576" s="6"/>
      <c r="O576" s="710" t="s">
        <v>15</v>
      </c>
      <c r="P576" s="710"/>
      <c r="Q576" s="710" t="str">
        <f>IF(表示変換!H20="","",表示変換!H20)</f>
        <v/>
      </c>
      <c r="R576" s="710"/>
      <c r="S576" s="712" t="str">
        <f>IF(入力!$C$4="","",入力!$C$4)</f>
        <v>2018.01.01</v>
      </c>
      <c r="T576" s="712"/>
      <c r="U576" s="9" t="s">
        <v>78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3" t="s">
        <v>5</v>
      </c>
      <c r="B578" s="726" t="s">
        <v>6</v>
      </c>
      <c r="C578" s="730" t="s">
        <v>0</v>
      </c>
      <c r="D578" s="721" t="s">
        <v>28</v>
      </c>
      <c r="E578" s="722"/>
      <c r="F578" s="721" t="s">
        <v>40</v>
      </c>
      <c r="G578" s="722"/>
      <c r="H578" s="721" t="s">
        <v>272</v>
      </c>
      <c r="I578" s="722"/>
      <c r="J578" s="721" t="s">
        <v>26</v>
      </c>
      <c r="K578" s="722"/>
      <c r="L578" s="719" t="s">
        <v>41</v>
      </c>
      <c r="M578" s="720"/>
      <c r="N578" s="719" t="s">
        <v>42</v>
      </c>
      <c r="O578" s="720"/>
      <c r="P578" s="719" t="s">
        <v>27</v>
      </c>
      <c r="Q578" s="720"/>
      <c r="R578" s="721" t="s">
        <v>29</v>
      </c>
      <c r="S578" s="722"/>
      <c r="T578" s="119" t="s">
        <v>1</v>
      </c>
      <c r="U578" s="120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4"/>
      <c r="B579" s="727"/>
      <c r="C579" s="731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5"/>
      <c r="B580" s="728"/>
      <c r="C580" s="732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251</v>
      </c>
      <c r="AA580" s="26" t="s">
        <v>24</v>
      </c>
      <c r="AB580" s="26" t="s">
        <v>53</v>
      </c>
      <c r="AC580" s="26" t="s">
        <v>47</v>
      </c>
      <c r="AD580" s="26" t="s">
        <v>56</v>
      </c>
      <c r="AE580" s="11" t="s">
        <v>55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3"/>
      <c r="B582" s="64"/>
      <c r="C582" s="65"/>
      <c r="D582" s="66"/>
      <c r="E582" s="67"/>
      <c r="F582" s="68"/>
      <c r="G582" s="69"/>
      <c r="H582" s="70"/>
      <c r="I582" s="67"/>
      <c r="J582" s="68"/>
      <c r="K582" s="69"/>
      <c r="L582" s="66"/>
      <c r="M582" s="67"/>
      <c r="N582" s="68"/>
      <c r="O582" s="69"/>
      <c r="P582" s="66"/>
      <c r="Q582" s="67"/>
      <c r="R582" s="64"/>
      <c r="S582" s="69"/>
      <c r="T582" s="70"/>
      <c r="U582" s="69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1"/>
      <c r="B583" s="64"/>
      <c r="C583" s="69"/>
      <c r="D583" s="68"/>
      <c r="E583" s="69"/>
      <c r="F583" s="68"/>
      <c r="G583" s="69"/>
      <c r="H583" s="64"/>
      <c r="I583" s="69"/>
      <c r="J583" s="68"/>
      <c r="K583" s="69"/>
      <c r="L583" s="68"/>
      <c r="M583" s="69"/>
      <c r="N583" s="68"/>
      <c r="O583" s="69"/>
      <c r="P583" s="68"/>
      <c r="Q583" s="69"/>
      <c r="R583" s="64"/>
      <c r="S583" s="69"/>
      <c r="T583" s="64"/>
      <c r="U583" s="69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1"/>
      <c r="B584" s="72"/>
      <c r="C584" s="73"/>
      <c r="D584" s="68"/>
      <c r="E584" s="67"/>
      <c r="F584" s="68"/>
      <c r="G584" s="69"/>
      <c r="H584" s="70"/>
      <c r="I584" s="67"/>
      <c r="J584" s="68"/>
      <c r="K584" s="69"/>
      <c r="L584" s="66"/>
      <c r="M584" s="67"/>
      <c r="N584" s="68"/>
      <c r="O584" s="69"/>
      <c r="P584" s="66"/>
      <c r="Q584" s="67"/>
      <c r="R584" s="64"/>
      <c r="S584" s="69"/>
      <c r="T584" s="70"/>
      <c r="U584" s="69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72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250</v>
      </c>
      <c r="Y608" s="25"/>
      <c r="Z608" s="25"/>
      <c r="AA608" s="25"/>
      <c r="AB608" s="25"/>
      <c r="AC608" s="25"/>
      <c r="AD608" s="25"/>
      <c r="AE608" s="25"/>
    </row>
    <row r="609" spans="1:31">
      <c r="X609" s="287" t="str">
        <f>IF(全体項目一覧_30!AN78="","",全体項目一覧_30!AN78)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3"/>
      <c r="B612" s="714"/>
      <c r="C612" s="714"/>
      <c r="D612" s="714"/>
      <c r="E612" s="714"/>
      <c r="F612" s="714"/>
      <c r="G612" s="714"/>
      <c r="H612" s="714"/>
      <c r="I612" s="714"/>
      <c r="J612" s="714"/>
      <c r="K612" s="715"/>
      <c r="L612" s="12" t="s">
        <v>18</v>
      </c>
      <c r="M612" s="707" t="str">
        <f>$M$38</f>
        <v>％FAT （体脂肪率） は 13.0％以下 を基準とする</v>
      </c>
      <c r="N612" s="707"/>
      <c r="O612" s="707"/>
      <c r="P612" s="707"/>
      <c r="Q612" s="707"/>
      <c r="R612" s="707"/>
      <c r="S612" s="707"/>
      <c r="T612" s="708" t="s">
        <v>249</v>
      </c>
      <c r="U612" s="708"/>
      <c r="X612" s="12"/>
      <c r="Y612" s="114"/>
      <c r="Z612" s="114"/>
      <c r="AA612" s="114"/>
      <c r="AB612" s="114"/>
      <c r="AC612" s="114"/>
      <c r="AD612" s="114"/>
      <c r="AE612" s="114"/>
    </row>
    <row r="613" spans="1:31">
      <c r="A613" s="716"/>
      <c r="B613" s="717"/>
      <c r="C613" s="717"/>
      <c r="D613" s="717"/>
      <c r="E613" s="717"/>
      <c r="F613" s="717"/>
      <c r="G613" s="717"/>
      <c r="H613" s="717"/>
      <c r="I613" s="717"/>
      <c r="J613" s="717"/>
      <c r="K613" s="718"/>
      <c r="L613" s="12" t="s">
        <v>18</v>
      </c>
      <c r="M613" s="703" t="str">
        <f>$M$39</f>
        <v>BMI は 18.0 ～ 23.0 を標準範囲 【ＶＢ男子：中学生】 とする</v>
      </c>
      <c r="N613" s="703"/>
      <c r="O613" s="703"/>
      <c r="P613" s="703"/>
      <c r="Q613" s="703"/>
      <c r="R613" s="703"/>
      <c r="S613" s="703"/>
      <c r="T613" s="704" t="str">
        <f>X609</f>
        <v/>
      </c>
      <c r="U613" s="705"/>
      <c r="X613" s="12"/>
      <c r="Y613" s="115"/>
      <c r="Z613" s="115"/>
      <c r="AA613" s="115"/>
      <c r="AB613" s="115"/>
      <c r="AC613" s="115"/>
      <c r="AD613" s="115"/>
      <c r="AE613" s="115"/>
    </row>
    <row r="614" spans="1:31" ht="14.25">
      <c r="A614" s="729" t="str">
        <f>$A$40</f>
        <v>フォーマット作成者　：　Komuro Consulting Group　小室匡史</v>
      </c>
      <c r="B614" s="729"/>
      <c r="C614" s="729"/>
      <c r="D614" s="729"/>
      <c r="E614" s="729"/>
      <c r="F614" s="729"/>
      <c r="G614" s="729"/>
      <c r="H614" s="729"/>
      <c r="I614" s="729"/>
      <c r="J614" s="729"/>
      <c r="K614" s="729"/>
      <c r="L614" s="260" t="s">
        <v>18</v>
      </c>
      <c r="M614" s="706" t="str">
        <f>$M$40</f>
        <v>LBM ： Lean Body Mass （除脂肪体重） は増加傾向が望ましい</v>
      </c>
      <c r="N614" s="706"/>
      <c r="O614" s="706"/>
      <c r="P614" s="706"/>
      <c r="Q614" s="706"/>
      <c r="R614" s="706"/>
      <c r="S614" s="706"/>
      <c r="T614" s="705"/>
      <c r="U614" s="705"/>
      <c r="X614" s="12"/>
      <c r="Y614" s="116"/>
      <c r="Z614" s="116"/>
      <c r="AA614" s="116"/>
      <c r="AB614" s="116"/>
      <c r="AC614" s="116"/>
      <c r="AD614" s="116"/>
      <c r="AE614" s="116"/>
    </row>
    <row r="616" spans="1:31" ht="30" customHeight="1">
      <c r="A616" s="709" t="str">
        <f>$A$1</f>
        <v>●●チームバレーボール体力指数　レーダーチャート</v>
      </c>
      <c r="B616" s="709"/>
      <c r="C616" s="709"/>
      <c r="D616" s="709"/>
      <c r="E616" s="709"/>
      <c r="F616" s="709"/>
      <c r="G616" s="709"/>
      <c r="H616" s="709"/>
      <c r="I616" s="709"/>
      <c r="J616" s="709"/>
      <c r="K616" s="709"/>
      <c r="L616" s="709"/>
      <c r="M616" s="709"/>
      <c r="N616" s="709"/>
      <c r="O616" s="709"/>
      <c r="P616" s="709"/>
      <c r="Q616" s="709"/>
      <c r="R616" s="709"/>
      <c r="S616" s="709"/>
      <c r="T616" s="709"/>
      <c r="U616" s="709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10" t="str">
        <f>IF(表示変換!B21="","",表示変換!B21)</f>
        <v/>
      </c>
      <c r="C617" s="710"/>
      <c r="D617" s="9"/>
      <c r="E617" s="10" t="s">
        <v>11</v>
      </c>
      <c r="F617" s="711" t="str">
        <f>IF(表示変換!I21="","",表示変換!I21)</f>
        <v/>
      </c>
      <c r="G617" s="711"/>
      <c r="H617" s="13" t="s">
        <v>12</v>
      </c>
      <c r="I617" s="14"/>
      <c r="J617" s="13" t="s">
        <v>13</v>
      </c>
      <c r="K617" s="711" t="str">
        <f>IF(表示変換!J21="","",表示変換!J21)</f>
        <v/>
      </c>
      <c r="L617" s="711"/>
      <c r="M617" s="10" t="s">
        <v>14</v>
      </c>
      <c r="N617" s="6"/>
      <c r="O617" s="710" t="s">
        <v>15</v>
      </c>
      <c r="P617" s="710"/>
      <c r="Q617" s="710" t="str">
        <f>IF(表示変換!H21="","",表示変換!H21)</f>
        <v/>
      </c>
      <c r="R617" s="710"/>
      <c r="S617" s="712" t="str">
        <f>IF(入力!$C$4="","",入力!$C$4)</f>
        <v>2018.01.01</v>
      </c>
      <c r="T617" s="712"/>
      <c r="U617" s="9" t="s">
        <v>78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3" t="s">
        <v>5</v>
      </c>
      <c r="B619" s="726" t="s">
        <v>6</v>
      </c>
      <c r="C619" s="730" t="s">
        <v>0</v>
      </c>
      <c r="D619" s="721" t="s">
        <v>28</v>
      </c>
      <c r="E619" s="722"/>
      <c r="F619" s="721" t="s">
        <v>40</v>
      </c>
      <c r="G619" s="722"/>
      <c r="H619" s="721" t="s">
        <v>272</v>
      </c>
      <c r="I619" s="722"/>
      <c r="J619" s="721" t="s">
        <v>26</v>
      </c>
      <c r="K619" s="722"/>
      <c r="L619" s="719" t="s">
        <v>41</v>
      </c>
      <c r="M619" s="720"/>
      <c r="N619" s="719" t="s">
        <v>42</v>
      </c>
      <c r="O619" s="720"/>
      <c r="P619" s="719" t="s">
        <v>27</v>
      </c>
      <c r="Q619" s="720"/>
      <c r="R619" s="721" t="s">
        <v>29</v>
      </c>
      <c r="S619" s="722"/>
      <c r="T619" s="119" t="s">
        <v>1</v>
      </c>
      <c r="U619" s="120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4"/>
      <c r="B620" s="727"/>
      <c r="C620" s="731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5"/>
      <c r="B621" s="728"/>
      <c r="C621" s="732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251</v>
      </c>
      <c r="AA621" s="26" t="s">
        <v>24</v>
      </c>
      <c r="AB621" s="26" t="s">
        <v>53</v>
      </c>
      <c r="AC621" s="26" t="s">
        <v>47</v>
      </c>
      <c r="AD621" s="26" t="s">
        <v>56</v>
      </c>
      <c r="AE621" s="11" t="s">
        <v>55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3"/>
      <c r="B623" s="64"/>
      <c r="C623" s="65"/>
      <c r="D623" s="66"/>
      <c r="E623" s="67"/>
      <c r="F623" s="68"/>
      <c r="G623" s="69"/>
      <c r="H623" s="70"/>
      <c r="I623" s="67"/>
      <c r="J623" s="68"/>
      <c r="K623" s="69"/>
      <c r="L623" s="66"/>
      <c r="M623" s="67"/>
      <c r="N623" s="68"/>
      <c r="O623" s="69"/>
      <c r="P623" s="66"/>
      <c r="Q623" s="67"/>
      <c r="R623" s="64"/>
      <c r="S623" s="69"/>
      <c r="T623" s="70"/>
      <c r="U623" s="69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1"/>
      <c r="B624" s="64"/>
      <c r="C624" s="69"/>
      <c r="D624" s="68"/>
      <c r="E624" s="69"/>
      <c r="F624" s="68"/>
      <c r="G624" s="69"/>
      <c r="H624" s="64"/>
      <c r="I624" s="69"/>
      <c r="J624" s="68"/>
      <c r="K624" s="69"/>
      <c r="L624" s="68"/>
      <c r="M624" s="69"/>
      <c r="N624" s="68"/>
      <c r="O624" s="69"/>
      <c r="P624" s="68"/>
      <c r="Q624" s="69"/>
      <c r="R624" s="64"/>
      <c r="S624" s="69"/>
      <c r="T624" s="64"/>
      <c r="U624" s="69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1"/>
      <c r="B625" s="72"/>
      <c r="C625" s="73"/>
      <c r="D625" s="68"/>
      <c r="E625" s="67"/>
      <c r="F625" s="68"/>
      <c r="G625" s="69"/>
      <c r="H625" s="70"/>
      <c r="I625" s="67"/>
      <c r="J625" s="68"/>
      <c r="K625" s="69"/>
      <c r="L625" s="66"/>
      <c r="M625" s="67"/>
      <c r="N625" s="68"/>
      <c r="O625" s="69"/>
      <c r="P625" s="66"/>
      <c r="Q625" s="67"/>
      <c r="R625" s="64"/>
      <c r="S625" s="69"/>
      <c r="T625" s="70"/>
      <c r="U625" s="69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72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250</v>
      </c>
      <c r="Y649" s="25"/>
      <c r="Z649" s="25"/>
      <c r="AA649" s="25"/>
      <c r="AB649" s="25"/>
      <c r="AC649" s="25"/>
      <c r="AD649" s="25"/>
      <c r="AE649" s="25"/>
    </row>
    <row r="650" spans="1:31">
      <c r="X650" s="287" t="str">
        <f>IF(全体項目一覧_30!AN79="","",全体項目一覧_30!AN79)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3"/>
      <c r="B653" s="714"/>
      <c r="C653" s="714"/>
      <c r="D653" s="714"/>
      <c r="E653" s="714"/>
      <c r="F653" s="714"/>
      <c r="G653" s="714"/>
      <c r="H653" s="714"/>
      <c r="I653" s="714"/>
      <c r="J653" s="714"/>
      <c r="K653" s="715"/>
      <c r="L653" s="12" t="s">
        <v>18</v>
      </c>
      <c r="M653" s="707" t="str">
        <f>$M$38</f>
        <v>％FAT （体脂肪率） は 13.0％以下 を基準とする</v>
      </c>
      <c r="N653" s="707"/>
      <c r="O653" s="707"/>
      <c r="P653" s="707"/>
      <c r="Q653" s="707"/>
      <c r="R653" s="707"/>
      <c r="S653" s="707"/>
      <c r="T653" s="708" t="s">
        <v>249</v>
      </c>
      <c r="U653" s="708"/>
      <c r="X653" s="12"/>
      <c r="Y653" s="114"/>
      <c r="Z653" s="114"/>
      <c r="AA653" s="114"/>
      <c r="AB653" s="114"/>
      <c r="AC653" s="114"/>
      <c r="AD653" s="114"/>
      <c r="AE653" s="114"/>
    </row>
    <row r="654" spans="1:31">
      <c r="A654" s="716"/>
      <c r="B654" s="717"/>
      <c r="C654" s="717"/>
      <c r="D654" s="717"/>
      <c r="E654" s="717"/>
      <c r="F654" s="717"/>
      <c r="G654" s="717"/>
      <c r="H654" s="717"/>
      <c r="I654" s="717"/>
      <c r="J654" s="717"/>
      <c r="K654" s="718"/>
      <c r="L654" s="12" t="s">
        <v>18</v>
      </c>
      <c r="M654" s="703" t="str">
        <f>$M$39</f>
        <v>BMI は 18.0 ～ 23.0 を標準範囲 【ＶＢ男子：中学生】 とする</v>
      </c>
      <c r="N654" s="703"/>
      <c r="O654" s="703"/>
      <c r="P654" s="703"/>
      <c r="Q654" s="703"/>
      <c r="R654" s="703"/>
      <c r="S654" s="703"/>
      <c r="T654" s="704" t="str">
        <f>X650</f>
        <v/>
      </c>
      <c r="U654" s="705"/>
      <c r="X654" s="12"/>
      <c r="Y654" s="115"/>
      <c r="Z654" s="115"/>
      <c r="AA654" s="115"/>
      <c r="AB654" s="115"/>
      <c r="AC654" s="115"/>
      <c r="AD654" s="115"/>
      <c r="AE654" s="115"/>
    </row>
    <row r="655" spans="1:31" ht="14.25">
      <c r="A655" s="729" t="str">
        <f>$A$40</f>
        <v>フォーマット作成者　：　Komuro Consulting Group　小室匡史</v>
      </c>
      <c r="B655" s="729"/>
      <c r="C655" s="729"/>
      <c r="D655" s="729"/>
      <c r="E655" s="729"/>
      <c r="F655" s="729"/>
      <c r="G655" s="729"/>
      <c r="H655" s="729"/>
      <c r="I655" s="729"/>
      <c r="J655" s="729"/>
      <c r="K655" s="729"/>
      <c r="L655" s="260" t="s">
        <v>18</v>
      </c>
      <c r="M655" s="706" t="str">
        <f>$M$40</f>
        <v>LBM ： Lean Body Mass （除脂肪体重） は増加傾向が望ましい</v>
      </c>
      <c r="N655" s="706"/>
      <c r="O655" s="706"/>
      <c r="P655" s="706"/>
      <c r="Q655" s="706"/>
      <c r="R655" s="706"/>
      <c r="S655" s="706"/>
      <c r="T655" s="705"/>
      <c r="U655" s="705"/>
      <c r="X655" s="12"/>
      <c r="Y655" s="116"/>
      <c r="Z655" s="116"/>
      <c r="AA655" s="116"/>
      <c r="AB655" s="116"/>
      <c r="AC655" s="116"/>
      <c r="AD655" s="116"/>
      <c r="AE655" s="116"/>
    </row>
    <row r="657" spans="1:31" ht="30" customHeight="1">
      <c r="A657" s="709" t="str">
        <f>$A$1</f>
        <v>●●チームバレーボール体力指数　レーダーチャート</v>
      </c>
      <c r="B657" s="709"/>
      <c r="C657" s="709"/>
      <c r="D657" s="709"/>
      <c r="E657" s="709"/>
      <c r="F657" s="709"/>
      <c r="G657" s="709"/>
      <c r="H657" s="709"/>
      <c r="I657" s="709"/>
      <c r="J657" s="709"/>
      <c r="K657" s="709"/>
      <c r="L657" s="709"/>
      <c r="M657" s="709"/>
      <c r="N657" s="709"/>
      <c r="O657" s="709"/>
      <c r="P657" s="709"/>
      <c r="Q657" s="709"/>
      <c r="R657" s="709"/>
      <c r="S657" s="709"/>
      <c r="T657" s="709"/>
      <c r="U657" s="709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10" t="str">
        <f>IF(表示変換!B22="","",表示変換!B22)</f>
        <v/>
      </c>
      <c r="C658" s="710"/>
      <c r="D658" s="9"/>
      <c r="E658" s="10" t="s">
        <v>11</v>
      </c>
      <c r="F658" s="711" t="str">
        <f>IF(表示変換!I22="","",表示変換!I22)</f>
        <v/>
      </c>
      <c r="G658" s="711"/>
      <c r="H658" s="13" t="s">
        <v>12</v>
      </c>
      <c r="I658" s="14"/>
      <c r="J658" s="13" t="s">
        <v>13</v>
      </c>
      <c r="K658" s="711" t="str">
        <f>IF(表示変換!J22="","",表示変換!J22)</f>
        <v/>
      </c>
      <c r="L658" s="711"/>
      <c r="M658" s="10" t="s">
        <v>14</v>
      </c>
      <c r="N658" s="6"/>
      <c r="O658" s="710" t="s">
        <v>15</v>
      </c>
      <c r="P658" s="710"/>
      <c r="Q658" s="710" t="str">
        <f>IF(表示変換!H22="","",表示変換!H22)</f>
        <v/>
      </c>
      <c r="R658" s="710"/>
      <c r="S658" s="712" t="str">
        <f>IF(入力!$C$4="","",入力!$C$4)</f>
        <v>2018.01.01</v>
      </c>
      <c r="T658" s="712"/>
      <c r="U658" s="9" t="s">
        <v>78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3" t="s">
        <v>5</v>
      </c>
      <c r="B660" s="726" t="s">
        <v>6</v>
      </c>
      <c r="C660" s="730" t="s">
        <v>0</v>
      </c>
      <c r="D660" s="721" t="s">
        <v>28</v>
      </c>
      <c r="E660" s="722"/>
      <c r="F660" s="721" t="s">
        <v>40</v>
      </c>
      <c r="G660" s="722"/>
      <c r="H660" s="721" t="s">
        <v>272</v>
      </c>
      <c r="I660" s="722"/>
      <c r="J660" s="721" t="s">
        <v>26</v>
      </c>
      <c r="K660" s="722"/>
      <c r="L660" s="719" t="s">
        <v>41</v>
      </c>
      <c r="M660" s="720"/>
      <c r="N660" s="719" t="s">
        <v>42</v>
      </c>
      <c r="O660" s="720"/>
      <c r="P660" s="719" t="s">
        <v>27</v>
      </c>
      <c r="Q660" s="720"/>
      <c r="R660" s="721" t="s">
        <v>29</v>
      </c>
      <c r="S660" s="722"/>
      <c r="T660" s="119" t="s">
        <v>1</v>
      </c>
      <c r="U660" s="120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4"/>
      <c r="B661" s="727"/>
      <c r="C661" s="731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5"/>
      <c r="B662" s="728"/>
      <c r="C662" s="732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251</v>
      </c>
      <c r="AA662" s="26" t="s">
        <v>24</v>
      </c>
      <c r="AB662" s="26" t="s">
        <v>53</v>
      </c>
      <c r="AC662" s="26" t="s">
        <v>47</v>
      </c>
      <c r="AD662" s="26" t="s">
        <v>56</v>
      </c>
      <c r="AE662" s="11" t="s">
        <v>55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3"/>
      <c r="B664" s="64"/>
      <c r="C664" s="65"/>
      <c r="D664" s="66"/>
      <c r="E664" s="67"/>
      <c r="F664" s="68"/>
      <c r="G664" s="69"/>
      <c r="H664" s="70"/>
      <c r="I664" s="67"/>
      <c r="J664" s="68"/>
      <c r="K664" s="69"/>
      <c r="L664" s="66"/>
      <c r="M664" s="67"/>
      <c r="N664" s="68"/>
      <c r="O664" s="69"/>
      <c r="P664" s="66"/>
      <c r="Q664" s="67"/>
      <c r="R664" s="64"/>
      <c r="S664" s="69"/>
      <c r="T664" s="70"/>
      <c r="U664" s="69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1"/>
      <c r="B665" s="64"/>
      <c r="C665" s="69"/>
      <c r="D665" s="68"/>
      <c r="E665" s="69"/>
      <c r="F665" s="68"/>
      <c r="G665" s="69"/>
      <c r="H665" s="64"/>
      <c r="I665" s="69"/>
      <c r="J665" s="68"/>
      <c r="K665" s="69"/>
      <c r="L665" s="68"/>
      <c r="M665" s="69"/>
      <c r="N665" s="68"/>
      <c r="O665" s="69"/>
      <c r="P665" s="68"/>
      <c r="Q665" s="69"/>
      <c r="R665" s="64"/>
      <c r="S665" s="69"/>
      <c r="T665" s="64"/>
      <c r="U665" s="69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1"/>
      <c r="B666" s="72"/>
      <c r="C666" s="73"/>
      <c r="D666" s="68"/>
      <c r="E666" s="67"/>
      <c r="F666" s="68"/>
      <c r="G666" s="69"/>
      <c r="H666" s="70"/>
      <c r="I666" s="67"/>
      <c r="J666" s="68"/>
      <c r="K666" s="69"/>
      <c r="L666" s="66"/>
      <c r="M666" s="67"/>
      <c r="N666" s="68"/>
      <c r="O666" s="69"/>
      <c r="P666" s="66"/>
      <c r="Q666" s="67"/>
      <c r="R666" s="64"/>
      <c r="S666" s="69"/>
      <c r="T666" s="70"/>
      <c r="U666" s="69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72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250</v>
      </c>
      <c r="Y690" s="25"/>
      <c r="Z690" s="25"/>
      <c r="AA690" s="25"/>
      <c r="AB690" s="25"/>
      <c r="AC690" s="25"/>
      <c r="AD690" s="25"/>
      <c r="AE690" s="25"/>
    </row>
    <row r="691" spans="1:31">
      <c r="X691" s="287" t="str">
        <f>IF(全体項目一覧_30!AN80="","",全体項目一覧_30!AN80)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3"/>
      <c r="B694" s="714"/>
      <c r="C694" s="714"/>
      <c r="D694" s="714"/>
      <c r="E694" s="714"/>
      <c r="F694" s="714"/>
      <c r="G694" s="714"/>
      <c r="H694" s="714"/>
      <c r="I694" s="714"/>
      <c r="J694" s="714"/>
      <c r="K694" s="715"/>
      <c r="L694" s="12" t="s">
        <v>18</v>
      </c>
      <c r="M694" s="707" t="str">
        <f>$M$38</f>
        <v>％FAT （体脂肪率） は 13.0％以下 を基準とする</v>
      </c>
      <c r="N694" s="707"/>
      <c r="O694" s="707"/>
      <c r="P694" s="707"/>
      <c r="Q694" s="707"/>
      <c r="R694" s="707"/>
      <c r="S694" s="707"/>
      <c r="T694" s="708" t="s">
        <v>249</v>
      </c>
      <c r="U694" s="708"/>
      <c r="X694" s="12"/>
      <c r="Y694" s="114"/>
      <c r="Z694" s="114"/>
      <c r="AA694" s="114"/>
      <c r="AB694" s="114"/>
      <c r="AC694" s="114"/>
      <c r="AD694" s="114"/>
      <c r="AE694" s="114"/>
    </row>
    <row r="695" spans="1:31">
      <c r="A695" s="716"/>
      <c r="B695" s="717"/>
      <c r="C695" s="717"/>
      <c r="D695" s="717"/>
      <c r="E695" s="717"/>
      <c r="F695" s="717"/>
      <c r="G695" s="717"/>
      <c r="H695" s="717"/>
      <c r="I695" s="717"/>
      <c r="J695" s="717"/>
      <c r="K695" s="718"/>
      <c r="L695" s="12" t="s">
        <v>18</v>
      </c>
      <c r="M695" s="703" t="str">
        <f>$M$39</f>
        <v>BMI は 18.0 ～ 23.0 を標準範囲 【ＶＢ男子：中学生】 とする</v>
      </c>
      <c r="N695" s="703"/>
      <c r="O695" s="703"/>
      <c r="P695" s="703"/>
      <c r="Q695" s="703"/>
      <c r="R695" s="703"/>
      <c r="S695" s="703"/>
      <c r="T695" s="704" t="str">
        <f>X691</f>
        <v/>
      </c>
      <c r="U695" s="705"/>
      <c r="X695" s="12"/>
      <c r="Y695" s="115"/>
      <c r="Z695" s="115"/>
      <c r="AA695" s="115"/>
      <c r="AB695" s="115"/>
      <c r="AC695" s="115"/>
      <c r="AD695" s="115"/>
      <c r="AE695" s="115"/>
    </row>
    <row r="696" spans="1:31" ht="14.25">
      <c r="A696" s="729" t="str">
        <f>$A$40</f>
        <v>フォーマット作成者　：　Komuro Consulting Group　小室匡史</v>
      </c>
      <c r="B696" s="729"/>
      <c r="C696" s="729"/>
      <c r="D696" s="729"/>
      <c r="E696" s="729"/>
      <c r="F696" s="729"/>
      <c r="G696" s="729"/>
      <c r="H696" s="729"/>
      <c r="I696" s="729"/>
      <c r="J696" s="729"/>
      <c r="K696" s="729"/>
      <c r="L696" s="260" t="s">
        <v>18</v>
      </c>
      <c r="M696" s="706" t="str">
        <f>$M$40</f>
        <v>LBM ： Lean Body Mass （除脂肪体重） は増加傾向が望ましい</v>
      </c>
      <c r="N696" s="706"/>
      <c r="O696" s="706"/>
      <c r="P696" s="706"/>
      <c r="Q696" s="706"/>
      <c r="R696" s="706"/>
      <c r="S696" s="706"/>
      <c r="T696" s="705"/>
      <c r="U696" s="705"/>
      <c r="X696" s="12"/>
      <c r="Y696" s="116"/>
      <c r="Z696" s="116"/>
      <c r="AA696" s="116"/>
      <c r="AB696" s="116"/>
      <c r="AC696" s="116"/>
      <c r="AD696" s="116"/>
      <c r="AE696" s="116"/>
    </row>
    <row r="698" spans="1:31" ht="30" customHeight="1">
      <c r="A698" s="709" t="str">
        <f>$A$1</f>
        <v>●●チームバレーボール体力指数　レーダーチャート</v>
      </c>
      <c r="B698" s="709"/>
      <c r="C698" s="709"/>
      <c r="D698" s="709"/>
      <c r="E698" s="709"/>
      <c r="F698" s="709"/>
      <c r="G698" s="709"/>
      <c r="H698" s="709"/>
      <c r="I698" s="709"/>
      <c r="J698" s="709"/>
      <c r="K698" s="709"/>
      <c r="L698" s="709"/>
      <c r="M698" s="709"/>
      <c r="N698" s="709"/>
      <c r="O698" s="709"/>
      <c r="P698" s="709"/>
      <c r="Q698" s="709"/>
      <c r="R698" s="709"/>
      <c r="S698" s="709"/>
      <c r="T698" s="709"/>
      <c r="U698" s="709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10" t="str">
        <f>IF(表示変換!B23="","",表示変換!B23)</f>
        <v/>
      </c>
      <c r="C699" s="710"/>
      <c r="D699" s="9"/>
      <c r="E699" s="10" t="s">
        <v>11</v>
      </c>
      <c r="F699" s="711" t="str">
        <f>IF(表示変換!I23="","",表示変換!I23)</f>
        <v/>
      </c>
      <c r="G699" s="711"/>
      <c r="H699" s="13" t="s">
        <v>12</v>
      </c>
      <c r="I699" s="14"/>
      <c r="J699" s="13" t="s">
        <v>13</v>
      </c>
      <c r="K699" s="711" t="str">
        <f>IF(表示変換!J23="","",表示変換!J23)</f>
        <v/>
      </c>
      <c r="L699" s="711"/>
      <c r="M699" s="10" t="s">
        <v>14</v>
      </c>
      <c r="N699" s="6"/>
      <c r="O699" s="710" t="s">
        <v>15</v>
      </c>
      <c r="P699" s="710"/>
      <c r="Q699" s="710" t="str">
        <f>IF(表示変換!H23="","",表示変換!H23)</f>
        <v/>
      </c>
      <c r="R699" s="710"/>
      <c r="S699" s="712" t="str">
        <f>IF(入力!$C$4="","",入力!$C$4)</f>
        <v>2018.01.01</v>
      </c>
      <c r="T699" s="712"/>
      <c r="U699" s="9" t="s">
        <v>78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3" t="s">
        <v>5</v>
      </c>
      <c r="B701" s="726" t="s">
        <v>6</v>
      </c>
      <c r="C701" s="730" t="s">
        <v>0</v>
      </c>
      <c r="D701" s="721" t="s">
        <v>28</v>
      </c>
      <c r="E701" s="722"/>
      <c r="F701" s="721" t="s">
        <v>40</v>
      </c>
      <c r="G701" s="722"/>
      <c r="H701" s="721" t="s">
        <v>272</v>
      </c>
      <c r="I701" s="722"/>
      <c r="J701" s="721" t="s">
        <v>26</v>
      </c>
      <c r="K701" s="722"/>
      <c r="L701" s="719" t="s">
        <v>41</v>
      </c>
      <c r="M701" s="720"/>
      <c r="N701" s="719" t="s">
        <v>42</v>
      </c>
      <c r="O701" s="720"/>
      <c r="P701" s="719" t="s">
        <v>27</v>
      </c>
      <c r="Q701" s="720"/>
      <c r="R701" s="721" t="s">
        <v>29</v>
      </c>
      <c r="S701" s="722"/>
      <c r="T701" s="119" t="s">
        <v>1</v>
      </c>
      <c r="U701" s="120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4"/>
      <c r="B702" s="727"/>
      <c r="C702" s="731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5"/>
      <c r="B703" s="728"/>
      <c r="C703" s="732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251</v>
      </c>
      <c r="AA703" s="26" t="s">
        <v>24</v>
      </c>
      <c r="AB703" s="26" t="s">
        <v>53</v>
      </c>
      <c r="AC703" s="26" t="s">
        <v>47</v>
      </c>
      <c r="AD703" s="26" t="s">
        <v>56</v>
      </c>
      <c r="AE703" s="11" t="s">
        <v>55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3"/>
      <c r="B705" s="64"/>
      <c r="C705" s="65"/>
      <c r="D705" s="66"/>
      <c r="E705" s="67"/>
      <c r="F705" s="68"/>
      <c r="G705" s="69"/>
      <c r="H705" s="70"/>
      <c r="I705" s="67"/>
      <c r="J705" s="68"/>
      <c r="K705" s="69"/>
      <c r="L705" s="66"/>
      <c r="M705" s="67"/>
      <c r="N705" s="68"/>
      <c r="O705" s="69"/>
      <c r="P705" s="66"/>
      <c r="Q705" s="67"/>
      <c r="R705" s="64"/>
      <c r="S705" s="69"/>
      <c r="T705" s="70"/>
      <c r="U705" s="69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1"/>
      <c r="B706" s="64"/>
      <c r="C706" s="69"/>
      <c r="D706" s="68"/>
      <c r="E706" s="69"/>
      <c r="F706" s="68"/>
      <c r="G706" s="69"/>
      <c r="H706" s="64"/>
      <c r="I706" s="69"/>
      <c r="J706" s="68"/>
      <c r="K706" s="69"/>
      <c r="L706" s="68"/>
      <c r="M706" s="69"/>
      <c r="N706" s="68"/>
      <c r="O706" s="69"/>
      <c r="P706" s="68"/>
      <c r="Q706" s="69"/>
      <c r="R706" s="64"/>
      <c r="S706" s="69"/>
      <c r="T706" s="64"/>
      <c r="U706" s="69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1"/>
      <c r="B707" s="72"/>
      <c r="C707" s="73"/>
      <c r="D707" s="68"/>
      <c r="E707" s="67"/>
      <c r="F707" s="68"/>
      <c r="G707" s="69"/>
      <c r="H707" s="70"/>
      <c r="I707" s="67"/>
      <c r="J707" s="68"/>
      <c r="K707" s="69"/>
      <c r="L707" s="66"/>
      <c r="M707" s="67"/>
      <c r="N707" s="68"/>
      <c r="O707" s="69"/>
      <c r="P707" s="66"/>
      <c r="Q707" s="67"/>
      <c r="R707" s="64"/>
      <c r="S707" s="69"/>
      <c r="T707" s="70"/>
      <c r="U707" s="69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72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250</v>
      </c>
      <c r="Y731" s="25"/>
      <c r="Z731" s="25"/>
      <c r="AA731" s="25"/>
      <c r="AB731" s="25"/>
      <c r="AC731" s="25"/>
      <c r="AD731" s="25"/>
      <c r="AE731" s="25"/>
    </row>
    <row r="732" spans="1:31">
      <c r="X732" s="287" t="str">
        <f>IF(全体項目一覧_30!AN81="","",全体項目一覧_30!AN81)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87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3"/>
      <c r="B735" s="714"/>
      <c r="C735" s="714"/>
      <c r="D735" s="714"/>
      <c r="E735" s="714"/>
      <c r="F735" s="714"/>
      <c r="G735" s="714"/>
      <c r="H735" s="714"/>
      <c r="I735" s="714"/>
      <c r="J735" s="714"/>
      <c r="K735" s="715"/>
      <c r="L735" s="12" t="s">
        <v>18</v>
      </c>
      <c r="M735" s="707" t="str">
        <f>$M$38</f>
        <v>％FAT （体脂肪率） は 13.0％以下 を基準とする</v>
      </c>
      <c r="N735" s="707"/>
      <c r="O735" s="707"/>
      <c r="P735" s="707"/>
      <c r="Q735" s="707"/>
      <c r="R735" s="707"/>
      <c r="S735" s="707"/>
      <c r="T735" s="708" t="s">
        <v>249</v>
      </c>
      <c r="U735" s="708"/>
      <c r="X735" s="12"/>
      <c r="Y735" s="114"/>
      <c r="Z735" s="114"/>
      <c r="AA735" s="114"/>
      <c r="AB735" s="114"/>
      <c r="AC735" s="114"/>
      <c r="AD735" s="114"/>
      <c r="AE735" s="114"/>
    </row>
    <row r="736" spans="1:31">
      <c r="A736" s="716"/>
      <c r="B736" s="717"/>
      <c r="C736" s="717"/>
      <c r="D736" s="717"/>
      <c r="E736" s="717"/>
      <c r="F736" s="717"/>
      <c r="G736" s="717"/>
      <c r="H736" s="717"/>
      <c r="I736" s="717"/>
      <c r="J736" s="717"/>
      <c r="K736" s="718"/>
      <c r="L736" s="12" t="s">
        <v>18</v>
      </c>
      <c r="M736" s="703" t="str">
        <f>$M$39</f>
        <v>BMI は 18.0 ～ 23.0 を標準範囲 【ＶＢ男子：中学生】 とする</v>
      </c>
      <c r="N736" s="703"/>
      <c r="O736" s="703"/>
      <c r="P736" s="703"/>
      <c r="Q736" s="703"/>
      <c r="R736" s="703"/>
      <c r="S736" s="703"/>
      <c r="T736" s="704" t="str">
        <f>X732</f>
        <v/>
      </c>
      <c r="U736" s="705"/>
      <c r="X736" s="12"/>
      <c r="Y736" s="115"/>
      <c r="Z736" s="115"/>
      <c r="AA736" s="115"/>
      <c r="AB736" s="115"/>
      <c r="AC736" s="115"/>
      <c r="AD736" s="115"/>
      <c r="AE736" s="115"/>
    </row>
    <row r="737" spans="1:31" ht="14.25">
      <c r="A737" s="729" t="str">
        <f>$A$40</f>
        <v>フォーマット作成者　：　Komuro Consulting Group　小室匡史</v>
      </c>
      <c r="B737" s="729"/>
      <c r="C737" s="729"/>
      <c r="D737" s="729"/>
      <c r="E737" s="729"/>
      <c r="F737" s="729"/>
      <c r="G737" s="729"/>
      <c r="H737" s="729"/>
      <c r="I737" s="729"/>
      <c r="J737" s="729"/>
      <c r="K737" s="729"/>
      <c r="L737" s="260" t="s">
        <v>18</v>
      </c>
      <c r="M737" s="706" t="str">
        <f>$M$40</f>
        <v>LBM ： Lean Body Mass （除脂肪体重） は増加傾向が望ましい</v>
      </c>
      <c r="N737" s="706"/>
      <c r="O737" s="706"/>
      <c r="P737" s="706"/>
      <c r="Q737" s="706"/>
      <c r="R737" s="706"/>
      <c r="S737" s="706"/>
      <c r="T737" s="705"/>
      <c r="U737" s="705"/>
      <c r="X737" s="12"/>
      <c r="Y737" s="116"/>
      <c r="Z737" s="116"/>
      <c r="AA737" s="116"/>
      <c r="AB737" s="116"/>
      <c r="AC737" s="116"/>
      <c r="AD737" s="116"/>
      <c r="AE737" s="116"/>
    </row>
    <row r="739" spans="1:31" ht="30" customHeight="1">
      <c r="A739" s="709" t="str">
        <f>$A$1</f>
        <v>●●チームバレーボール体力指数　レーダーチャート</v>
      </c>
      <c r="B739" s="709"/>
      <c r="C739" s="709"/>
      <c r="D739" s="709"/>
      <c r="E739" s="709"/>
      <c r="F739" s="709"/>
      <c r="G739" s="709"/>
      <c r="H739" s="709"/>
      <c r="I739" s="709"/>
      <c r="J739" s="709"/>
      <c r="K739" s="709"/>
      <c r="L739" s="709"/>
      <c r="M739" s="709"/>
      <c r="N739" s="709"/>
      <c r="O739" s="709"/>
      <c r="P739" s="709"/>
      <c r="Q739" s="709"/>
      <c r="R739" s="709"/>
      <c r="S739" s="709"/>
      <c r="T739" s="709"/>
      <c r="U739" s="709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10" t="str">
        <f>IF(表示変換!B24="","",表示変換!B24)</f>
        <v/>
      </c>
      <c r="C740" s="710"/>
      <c r="D740" s="9"/>
      <c r="E740" s="10" t="s">
        <v>11</v>
      </c>
      <c r="F740" s="711" t="str">
        <f>IF(表示変換!I24="","",表示変換!I24)</f>
        <v/>
      </c>
      <c r="G740" s="711"/>
      <c r="H740" s="13" t="s">
        <v>12</v>
      </c>
      <c r="I740" s="14"/>
      <c r="J740" s="13" t="s">
        <v>13</v>
      </c>
      <c r="K740" s="711" t="str">
        <f>IF(表示変換!J24="","",表示変換!J24)</f>
        <v/>
      </c>
      <c r="L740" s="711"/>
      <c r="M740" s="10" t="s">
        <v>14</v>
      </c>
      <c r="N740" s="6"/>
      <c r="O740" s="710" t="s">
        <v>15</v>
      </c>
      <c r="P740" s="710"/>
      <c r="Q740" s="710" t="str">
        <f>IF(表示変換!H24="","",表示変換!H24)</f>
        <v/>
      </c>
      <c r="R740" s="710"/>
      <c r="S740" s="712" t="str">
        <f>IF(入力!$C$4="","",入力!$C$4)</f>
        <v>2018.01.01</v>
      </c>
      <c r="T740" s="712"/>
      <c r="U740" s="9" t="s">
        <v>78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3" t="s">
        <v>5</v>
      </c>
      <c r="B742" s="726" t="s">
        <v>6</v>
      </c>
      <c r="C742" s="730" t="s">
        <v>0</v>
      </c>
      <c r="D742" s="721" t="s">
        <v>28</v>
      </c>
      <c r="E742" s="722"/>
      <c r="F742" s="721" t="s">
        <v>40</v>
      </c>
      <c r="G742" s="722"/>
      <c r="H742" s="721" t="s">
        <v>272</v>
      </c>
      <c r="I742" s="722"/>
      <c r="J742" s="721" t="s">
        <v>26</v>
      </c>
      <c r="K742" s="722"/>
      <c r="L742" s="719" t="s">
        <v>41</v>
      </c>
      <c r="M742" s="720"/>
      <c r="N742" s="719" t="s">
        <v>42</v>
      </c>
      <c r="O742" s="720"/>
      <c r="P742" s="719" t="s">
        <v>27</v>
      </c>
      <c r="Q742" s="720"/>
      <c r="R742" s="721" t="s">
        <v>29</v>
      </c>
      <c r="S742" s="722"/>
      <c r="T742" s="119" t="s">
        <v>1</v>
      </c>
      <c r="U742" s="120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4"/>
      <c r="B743" s="727"/>
      <c r="C743" s="731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5"/>
      <c r="B744" s="728"/>
      <c r="C744" s="732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251</v>
      </c>
      <c r="AA744" s="26" t="s">
        <v>24</v>
      </c>
      <c r="AB744" s="26" t="s">
        <v>53</v>
      </c>
      <c r="AC744" s="26" t="s">
        <v>47</v>
      </c>
      <c r="AD744" s="26" t="s">
        <v>56</v>
      </c>
      <c r="AE744" s="11" t="s">
        <v>55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3"/>
      <c r="B746" s="64"/>
      <c r="C746" s="65"/>
      <c r="D746" s="66"/>
      <c r="E746" s="67"/>
      <c r="F746" s="68"/>
      <c r="G746" s="69"/>
      <c r="H746" s="70"/>
      <c r="I746" s="67"/>
      <c r="J746" s="68"/>
      <c r="K746" s="69"/>
      <c r="L746" s="66"/>
      <c r="M746" s="67"/>
      <c r="N746" s="68"/>
      <c r="O746" s="69"/>
      <c r="P746" s="66"/>
      <c r="Q746" s="67"/>
      <c r="R746" s="64"/>
      <c r="S746" s="69"/>
      <c r="T746" s="70"/>
      <c r="U746" s="69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1"/>
      <c r="B747" s="64"/>
      <c r="C747" s="69"/>
      <c r="D747" s="68"/>
      <c r="E747" s="69"/>
      <c r="F747" s="68"/>
      <c r="G747" s="69"/>
      <c r="H747" s="64"/>
      <c r="I747" s="69"/>
      <c r="J747" s="68"/>
      <c r="K747" s="69"/>
      <c r="L747" s="68"/>
      <c r="M747" s="69"/>
      <c r="N747" s="68"/>
      <c r="O747" s="69"/>
      <c r="P747" s="68"/>
      <c r="Q747" s="69"/>
      <c r="R747" s="64"/>
      <c r="S747" s="69"/>
      <c r="T747" s="64"/>
      <c r="U747" s="69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1"/>
      <c r="B748" s="72"/>
      <c r="C748" s="73"/>
      <c r="D748" s="68"/>
      <c r="E748" s="67"/>
      <c r="F748" s="68"/>
      <c r="G748" s="69"/>
      <c r="H748" s="70"/>
      <c r="I748" s="67"/>
      <c r="J748" s="68"/>
      <c r="K748" s="69"/>
      <c r="L748" s="66"/>
      <c r="M748" s="67"/>
      <c r="N748" s="68"/>
      <c r="O748" s="69"/>
      <c r="P748" s="66"/>
      <c r="Q748" s="67"/>
      <c r="R748" s="64"/>
      <c r="S748" s="69"/>
      <c r="T748" s="70"/>
      <c r="U748" s="69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72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250</v>
      </c>
      <c r="Y772" s="25"/>
      <c r="Z772" s="25"/>
      <c r="AA772" s="25"/>
      <c r="AB772" s="25"/>
      <c r="AC772" s="25"/>
      <c r="AD772" s="25"/>
      <c r="AE772" s="25"/>
    </row>
    <row r="773" spans="1:31">
      <c r="X773" s="287" t="str">
        <f>IF(全体項目一覧_30!AN82="","",全体項目一覧_30!AN82)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3"/>
      <c r="B776" s="714"/>
      <c r="C776" s="714"/>
      <c r="D776" s="714"/>
      <c r="E776" s="714"/>
      <c r="F776" s="714"/>
      <c r="G776" s="714"/>
      <c r="H776" s="714"/>
      <c r="I776" s="714"/>
      <c r="J776" s="714"/>
      <c r="K776" s="715"/>
      <c r="L776" s="12" t="s">
        <v>18</v>
      </c>
      <c r="M776" s="707" t="str">
        <f>$M$38</f>
        <v>％FAT （体脂肪率） は 13.0％以下 を基準とする</v>
      </c>
      <c r="N776" s="707"/>
      <c r="O776" s="707"/>
      <c r="P776" s="707"/>
      <c r="Q776" s="707"/>
      <c r="R776" s="707"/>
      <c r="S776" s="707"/>
      <c r="T776" s="708" t="s">
        <v>249</v>
      </c>
      <c r="U776" s="708"/>
      <c r="X776" s="12"/>
      <c r="Y776" s="114"/>
      <c r="Z776" s="114"/>
      <c r="AA776" s="114"/>
      <c r="AB776" s="114"/>
      <c r="AC776" s="114"/>
      <c r="AD776" s="114"/>
      <c r="AE776" s="114"/>
    </row>
    <row r="777" spans="1:31">
      <c r="A777" s="716"/>
      <c r="B777" s="717"/>
      <c r="C777" s="717"/>
      <c r="D777" s="717"/>
      <c r="E777" s="717"/>
      <c r="F777" s="717"/>
      <c r="G777" s="717"/>
      <c r="H777" s="717"/>
      <c r="I777" s="717"/>
      <c r="J777" s="717"/>
      <c r="K777" s="718"/>
      <c r="L777" s="12" t="s">
        <v>18</v>
      </c>
      <c r="M777" s="703" t="str">
        <f>$M$39</f>
        <v>BMI は 18.0 ～ 23.0 を標準範囲 【ＶＢ男子：中学生】 とする</v>
      </c>
      <c r="N777" s="703"/>
      <c r="O777" s="703"/>
      <c r="P777" s="703"/>
      <c r="Q777" s="703"/>
      <c r="R777" s="703"/>
      <c r="S777" s="703"/>
      <c r="T777" s="704" t="str">
        <f>X773</f>
        <v/>
      </c>
      <c r="U777" s="705"/>
      <c r="X777" s="12"/>
      <c r="Y777" s="115"/>
      <c r="Z777" s="115"/>
      <c r="AA777" s="115"/>
      <c r="AB777" s="115"/>
      <c r="AC777" s="115"/>
      <c r="AD777" s="115"/>
      <c r="AE777" s="115"/>
    </row>
    <row r="778" spans="1:31" ht="14.25">
      <c r="A778" s="729" t="str">
        <f>$A$40</f>
        <v>フォーマット作成者　：　Komuro Consulting Group　小室匡史</v>
      </c>
      <c r="B778" s="729"/>
      <c r="C778" s="729"/>
      <c r="D778" s="729"/>
      <c r="E778" s="729"/>
      <c r="F778" s="729"/>
      <c r="G778" s="729"/>
      <c r="H778" s="729"/>
      <c r="I778" s="729"/>
      <c r="J778" s="729"/>
      <c r="K778" s="729"/>
      <c r="L778" s="260" t="s">
        <v>18</v>
      </c>
      <c r="M778" s="706" t="str">
        <f>$M$40</f>
        <v>LBM ： Lean Body Mass （除脂肪体重） は増加傾向が望ましい</v>
      </c>
      <c r="N778" s="706"/>
      <c r="O778" s="706"/>
      <c r="P778" s="706"/>
      <c r="Q778" s="706"/>
      <c r="R778" s="706"/>
      <c r="S778" s="706"/>
      <c r="T778" s="705"/>
      <c r="U778" s="705"/>
      <c r="X778" s="12"/>
      <c r="Y778" s="116"/>
      <c r="Z778" s="116"/>
      <c r="AA778" s="116"/>
      <c r="AB778" s="116"/>
      <c r="AC778" s="116"/>
      <c r="AD778" s="116"/>
      <c r="AE778" s="116"/>
    </row>
    <row r="780" spans="1:31" ht="30" customHeight="1">
      <c r="A780" s="709" t="str">
        <f>$A$1</f>
        <v>●●チームバレーボール体力指数　レーダーチャート</v>
      </c>
      <c r="B780" s="709"/>
      <c r="C780" s="709"/>
      <c r="D780" s="709"/>
      <c r="E780" s="709"/>
      <c r="F780" s="709"/>
      <c r="G780" s="709"/>
      <c r="H780" s="709"/>
      <c r="I780" s="709"/>
      <c r="J780" s="709"/>
      <c r="K780" s="709"/>
      <c r="L780" s="709"/>
      <c r="M780" s="709"/>
      <c r="N780" s="709"/>
      <c r="O780" s="709"/>
      <c r="P780" s="709"/>
      <c r="Q780" s="709"/>
      <c r="R780" s="709"/>
      <c r="S780" s="709"/>
      <c r="T780" s="709"/>
      <c r="U780" s="709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10" t="str">
        <f>IF(表示変換!B25="","",表示変換!B25)</f>
        <v/>
      </c>
      <c r="C781" s="710"/>
      <c r="D781" s="9"/>
      <c r="E781" s="10" t="s">
        <v>11</v>
      </c>
      <c r="F781" s="711" t="str">
        <f>IF(表示変換!I25="","",表示変換!I25)</f>
        <v/>
      </c>
      <c r="G781" s="711"/>
      <c r="H781" s="13" t="s">
        <v>12</v>
      </c>
      <c r="I781" s="14"/>
      <c r="J781" s="13" t="s">
        <v>13</v>
      </c>
      <c r="K781" s="711" t="str">
        <f>IF(表示変換!J25="","",表示変換!J25)</f>
        <v/>
      </c>
      <c r="L781" s="711"/>
      <c r="M781" s="10" t="s">
        <v>14</v>
      </c>
      <c r="N781" s="6"/>
      <c r="O781" s="710" t="s">
        <v>15</v>
      </c>
      <c r="P781" s="710"/>
      <c r="Q781" s="710" t="str">
        <f>IF(表示変換!H25="","",表示変換!H25)</f>
        <v/>
      </c>
      <c r="R781" s="710"/>
      <c r="S781" s="712" t="str">
        <f>IF(入力!$C$4="","",入力!$C$4)</f>
        <v>2018.01.01</v>
      </c>
      <c r="T781" s="712"/>
      <c r="U781" s="9" t="s">
        <v>78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3" t="s">
        <v>5</v>
      </c>
      <c r="B783" s="726" t="s">
        <v>6</v>
      </c>
      <c r="C783" s="730" t="s">
        <v>0</v>
      </c>
      <c r="D783" s="721" t="s">
        <v>28</v>
      </c>
      <c r="E783" s="722"/>
      <c r="F783" s="721" t="s">
        <v>40</v>
      </c>
      <c r="G783" s="722"/>
      <c r="H783" s="721" t="s">
        <v>272</v>
      </c>
      <c r="I783" s="722"/>
      <c r="J783" s="721" t="s">
        <v>26</v>
      </c>
      <c r="K783" s="722"/>
      <c r="L783" s="719" t="s">
        <v>41</v>
      </c>
      <c r="M783" s="720"/>
      <c r="N783" s="719" t="s">
        <v>42</v>
      </c>
      <c r="O783" s="720"/>
      <c r="P783" s="719" t="s">
        <v>27</v>
      </c>
      <c r="Q783" s="720"/>
      <c r="R783" s="721" t="s">
        <v>29</v>
      </c>
      <c r="S783" s="722"/>
      <c r="T783" s="119" t="s">
        <v>1</v>
      </c>
      <c r="U783" s="120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4"/>
      <c r="B784" s="727"/>
      <c r="C784" s="731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5"/>
      <c r="B785" s="728"/>
      <c r="C785" s="732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251</v>
      </c>
      <c r="AA785" s="26" t="s">
        <v>24</v>
      </c>
      <c r="AB785" s="26" t="s">
        <v>53</v>
      </c>
      <c r="AC785" s="26" t="s">
        <v>47</v>
      </c>
      <c r="AD785" s="26" t="s">
        <v>56</v>
      </c>
      <c r="AE785" s="11" t="s">
        <v>55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3"/>
      <c r="B787" s="64"/>
      <c r="C787" s="65"/>
      <c r="D787" s="66"/>
      <c r="E787" s="67"/>
      <c r="F787" s="68"/>
      <c r="G787" s="69"/>
      <c r="H787" s="70"/>
      <c r="I787" s="67"/>
      <c r="J787" s="68"/>
      <c r="K787" s="69"/>
      <c r="L787" s="66"/>
      <c r="M787" s="67"/>
      <c r="N787" s="68"/>
      <c r="O787" s="69"/>
      <c r="P787" s="66"/>
      <c r="Q787" s="67"/>
      <c r="R787" s="64"/>
      <c r="S787" s="69"/>
      <c r="T787" s="70"/>
      <c r="U787" s="69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1"/>
      <c r="B788" s="64"/>
      <c r="C788" s="69"/>
      <c r="D788" s="68"/>
      <c r="E788" s="69"/>
      <c r="F788" s="68"/>
      <c r="G788" s="69"/>
      <c r="H788" s="64"/>
      <c r="I788" s="69"/>
      <c r="J788" s="68"/>
      <c r="K788" s="69"/>
      <c r="L788" s="68"/>
      <c r="M788" s="69"/>
      <c r="N788" s="68"/>
      <c r="O788" s="69"/>
      <c r="P788" s="68"/>
      <c r="Q788" s="69"/>
      <c r="R788" s="64"/>
      <c r="S788" s="69"/>
      <c r="T788" s="64"/>
      <c r="U788" s="69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1"/>
      <c r="B789" s="72"/>
      <c r="C789" s="73"/>
      <c r="D789" s="68"/>
      <c r="E789" s="67"/>
      <c r="F789" s="68"/>
      <c r="G789" s="69"/>
      <c r="H789" s="70"/>
      <c r="I789" s="67"/>
      <c r="J789" s="68"/>
      <c r="K789" s="69"/>
      <c r="L789" s="66"/>
      <c r="M789" s="67"/>
      <c r="N789" s="68"/>
      <c r="O789" s="69"/>
      <c r="P789" s="66"/>
      <c r="Q789" s="67"/>
      <c r="R789" s="64"/>
      <c r="S789" s="69"/>
      <c r="T789" s="70"/>
      <c r="U789" s="69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72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250</v>
      </c>
      <c r="Y813" s="25"/>
      <c r="Z813" s="25"/>
      <c r="AA813" s="25"/>
      <c r="AB813" s="25"/>
      <c r="AC813" s="25"/>
      <c r="AD813" s="25"/>
      <c r="AE813" s="25"/>
    </row>
    <row r="814" spans="1:31">
      <c r="X814" s="287" t="str">
        <f>IF(全体項目一覧_30!AN83="","",全体項目一覧_30!AN83)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3"/>
      <c r="B817" s="714"/>
      <c r="C817" s="714"/>
      <c r="D817" s="714"/>
      <c r="E817" s="714"/>
      <c r="F817" s="714"/>
      <c r="G817" s="714"/>
      <c r="H817" s="714"/>
      <c r="I817" s="714"/>
      <c r="J817" s="714"/>
      <c r="K817" s="715"/>
      <c r="L817" s="12" t="s">
        <v>18</v>
      </c>
      <c r="M817" s="707" t="str">
        <f>$M$38</f>
        <v>％FAT （体脂肪率） は 13.0％以下 を基準とする</v>
      </c>
      <c r="N817" s="707"/>
      <c r="O817" s="707"/>
      <c r="P817" s="707"/>
      <c r="Q817" s="707"/>
      <c r="R817" s="707"/>
      <c r="S817" s="707"/>
      <c r="T817" s="708" t="s">
        <v>249</v>
      </c>
      <c r="U817" s="708"/>
      <c r="X817" s="12"/>
      <c r="Y817" s="114"/>
      <c r="Z817" s="114"/>
      <c r="AA817" s="114"/>
      <c r="AB817" s="114"/>
      <c r="AC817" s="114"/>
      <c r="AD817" s="114"/>
      <c r="AE817" s="114"/>
    </row>
    <row r="818" spans="1:31">
      <c r="A818" s="716"/>
      <c r="B818" s="717"/>
      <c r="C818" s="717"/>
      <c r="D818" s="717"/>
      <c r="E818" s="717"/>
      <c r="F818" s="717"/>
      <c r="G818" s="717"/>
      <c r="H818" s="717"/>
      <c r="I818" s="717"/>
      <c r="J818" s="717"/>
      <c r="K818" s="718"/>
      <c r="L818" s="12" t="s">
        <v>18</v>
      </c>
      <c r="M818" s="703" t="str">
        <f>$M$39</f>
        <v>BMI は 18.0 ～ 23.0 を標準範囲 【ＶＢ男子：中学生】 とする</v>
      </c>
      <c r="N818" s="703"/>
      <c r="O818" s="703"/>
      <c r="P818" s="703"/>
      <c r="Q818" s="703"/>
      <c r="R818" s="703"/>
      <c r="S818" s="703"/>
      <c r="T818" s="704" t="str">
        <f>X814</f>
        <v/>
      </c>
      <c r="U818" s="705"/>
      <c r="X818" s="12"/>
      <c r="Y818" s="115"/>
      <c r="Z818" s="115"/>
      <c r="AA818" s="115"/>
      <c r="AB818" s="115"/>
      <c r="AC818" s="115"/>
      <c r="AD818" s="115"/>
      <c r="AE818" s="115"/>
    </row>
    <row r="819" spans="1:31" ht="14.25">
      <c r="A819" s="729" t="str">
        <f>$A$40</f>
        <v>フォーマット作成者　：　Komuro Consulting Group　小室匡史</v>
      </c>
      <c r="B819" s="729"/>
      <c r="C819" s="729"/>
      <c r="D819" s="729"/>
      <c r="E819" s="729"/>
      <c r="F819" s="729"/>
      <c r="G819" s="729"/>
      <c r="H819" s="729"/>
      <c r="I819" s="729"/>
      <c r="J819" s="729"/>
      <c r="K819" s="729"/>
      <c r="L819" s="260" t="s">
        <v>18</v>
      </c>
      <c r="M819" s="706" t="str">
        <f>$M$40</f>
        <v>LBM ： Lean Body Mass （除脂肪体重） は増加傾向が望ましい</v>
      </c>
      <c r="N819" s="706"/>
      <c r="O819" s="706"/>
      <c r="P819" s="706"/>
      <c r="Q819" s="706"/>
      <c r="R819" s="706"/>
      <c r="S819" s="706"/>
      <c r="T819" s="705"/>
      <c r="U819" s="705"/>
      <c r="X819" s="12"/>
      <c r="Y819" s="116"/>
      <c r="Z819" s="116"/>
      <c r="AA819" s="116"/>
      <c r="AB819" s="116"/>
      <c r="AC819" s="116"/>
      <c r="AD819" s="116"/>
      <c r="AE819" s="116"/>
    </row>
    <row r="821" spans="1:31" ht="30" customHeight="1">
      <c r="A821" s="709" t="str">
        <f>$A$1</f>
        <v>●●チームバレーボール体力指数　レーダーチャート</v>
      </c>
      <c r="B821" s="709"/>
      <c r="C821" s="709"/>
      <c r="D821" s="709"/>
      <c r="E821" s="709"/>
      <c r="F821" s="709"/>
      <c r="G821" s="709"/>
      <c r="H821" s="709"/>
      <c r="I821" s="709"/>
      <c r="J821" s="709"/>
      <c r="K821" s="709"/>
      <c r="L821" s="709"/>
      <c r="M821" s="709"/>
      <c r="N821" s="709"/>
      <c r="O821" s="709"/>
      <c r="P821" s="709"/>
      <c r="Q821" s="709"/>
      <c r="R821" s="709"/>
      <c r="S821" s="709"/>
      <c r="T821" s="709"/>
      <c r="U821" s="709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33" t="str">
        <f>IF(表示変換!B26="","",表示変換!B26)</f>
        <v/>
      </c>
      <c r="C822" s="733"/>
      <c r="D822" s="9"/>
      <c r="E822" s="10" t="s">
        <v>11</v>
      </c>
      <c r="F822" s="711" t="str">
        <f>IF(表示変換!I26="","",表示変換!I26)</f>
        <v/>
      </c>
      <c r="G822" s="711"/>
      <c r="H822" s="13" t="s">
        <v>12</v>
      </c>
      <c r="I822" s="14"/>
      <c r="J822" s="13" t="s">
        <v>13</v>
      </c>
      <c r="K822" s="711" t="str">
        <f>IF(表示変換!J26="","",表示変換!J26)</f>
        <v/>
      </c>
      <c r="L822" s="711"/>
      <c r="M822" s="10" t="s">
        <v>14</v>
      </c>
      <c r="N822" s="6"/>
      <c r="O822" s="710" t="s">
        <v>15</v>
      </c>
      <c r="P822" s="710"/>
      <c r="Q822" s="710" t="str">
        <f>IF(表示変換!H26="","",表示変換!H26)</f>
        <v/>
      </c>
      <c r="R822" s="710"/>
      <c r="S822" s="712" t="str">
        <f>IF(入力!$C$4="","",入力!$C$4)</f>
        <v>2018.01.01</v>
      </c>
      <c r="T822" s="712"/>
      <c r="U822" s="9" t="s">
        <v>78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3" t="s">
        <v>5</v>
      </c>
      <c r="B824" s="726" t="s">
        <v>6</v>
      </c>
      <c r="C824" s="730" t="s">
        <v>0</v>
      </c>
      <c r="D824" s="721" t="s">
        <v>28</v>
      </c>
      <c r="E824" s="722"/>
      <c r="F824" s="721" t="s">
        <v>40</v>
      </c>
      <c r="G824" s="722"/>
      <c r="H824" s="721" t="s">
        <v>272</v>
      </c>
      <c r="I824" s="722"/>
      <c r="J824" s="721" t="s">
        <v>26</v>
      </c>
      <c r="K824" s="722"/>
      <c r="L824" s="719" t="s">
        <v>41</v>
      </c>
      <c r="M824" s="720"/>
      <c r="N824" s="719" t="s">
        <v>42</v>
      </c>
      <c r="O824" s="720"/>
      <c r="P824" s="719" t="s">
        <v>27</v>
      </c>
      <c r="Q824" s="720"/>
      <c r="R824" s="721" t="s">
        <v>29</v>
      </c>
      <c r="S824" s="722"/>
      <c r="T824" s="119" t="s">
        <v>1</v>
      </c>
      <c r="U824" s="120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4"/>
      <c r="B825" s="727"/>
      <c r="C825" s="731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5"/>
      <c r="B826" s="728"/>
      <c r="C826" s="732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251</v>
      </c>
      <c r="AA826" s="26" t="s">
        <v>24</v>
      </c>
      <c r="AB826" s="26" t="s">
        <v>53</v>
      </c>
      <c r="AC826" s="26" t="s">
        <v>47</v>
      </c>
      <c r="AD826" s="26" t="s">
        <v>56</v>
      </c>
      <c r="AE826" s="11" t="s">
        <v>55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3"/>
      <c r="B828" s="64"/>
      <c r="C828" s="65"/>
      <c r="D828" s="66"/>
      <c r="E828" s="67"/>
      <c r="F828" s="68"/>
      <c r="G828" s="69"/>
      <c r="H828" s="70"/>
      <c r="I828" s="67"/>
      <c r="J828" s="68"/>
      <c r="K828" s="69"/>
      <c r="L828" s="66"/>
      <c r="M828" s="67"/>
      <c r="N828" s="68"/>
      <c r="O828" s="69"/>
      <c r="P828" s="66"/>
      <c r="Q828" s="67"/>
      <c r="R828" s="64"/>
      <c r="S828" s="69"/>
      <c r="T828" s="70"/>
      <c r="U828" s="69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1"/>
      <c r="B829" s="64"/>
      <c r="C829" s="69"/>
      <c r="D829" s="68"/>
      <c r="E829" s="69"/>
      <c r="F829" s="68"/>
      <c r="G829" s="69"/>
      <c r="H829" s="64"/>
      <c r="I829" s="69"/>
      <c r="J829" s="68"/>
      <c r="K829" s="69"/>
      <c r="L829" s="68"/>
      <c r="M829" s="69"/>
      <c r="N829" s="68"/>
      <c r="O829" s="69"/>
      <c r="P829" s="68"/>
      <c r="Q829" s="69"/>
      <c r="R829" s="64"/>
      <c r="S829" s="69"/>
      <c r="T829" s="64"/>
      <c r="U829" s="69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1"/>
      <c r="B830" s="72"/>
      <c r="C830" s="73"/>
      <c r="D830" s="68"/>
      <c r="E830" s="67"/>
      <c r="F830" s="68"/>
      <c r="G830" s="69"/>
      <c r="H830" s="70"/>
      <c r="I830" s="67"/>
      <c r="J830" s="68"/>
      <c r="K830" s="69"/>
      <c r="L830" s="66"/>
      <c r="M830" s="67"/>
      <c r="N830" s="68"/>
      <c r="O830" s="69"/>
      <c r="P830" s="66"/>
      <c r="Q830" s="67"/>
      <c r="R830" s="64"/>
      <c r="S830" s="69"/>
      <c r="T830" s="70"/>
      <c r="U830" s="69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72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250</v>
      </c>
      <c r="Y854" s="25"/>
      <c r="Z854" s="25"/>
      <c r="AA854" s="25"/>
      <c r="AB854" s="25"/>
      <c r="AC854" s="25"/>
      <c r="AD854" s="25"/>
      <c r="AE854" s="25"/>
    </row>
    <row r="855" spans="1:31">
      <c r="X855" s="287" t="str">
        <f>IF(全体項目一覧_30!AN84="","",全体項目一覧_30!AN84)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3"/>
      <c r="B858" s="714"/>
      <c r="C858" s="714"/>
      <c r="D858" s="714"/>
      <c r="E858" s="714"/>
      <c r="F858" s="714"/>
      <c r="G858" s="714"/>
      <c r="H858" s="714"/>
      <c r="I858" s="714"/>
      <c r="J858" s="714"/>
      <c r="K858" s="715"/>
      <c r="L858" s="12" t="s">
        <v>18</v>
      </c>
      <c r="M858" s="707" t="str">
        <f>$M$38</f>
        <v>％FAT （体脂肪率） は 13.0％以下 を基準とする</v>
      </c>
      <c r="N858" s="707"/>
      <c r="O858" s="707"/>
      <c r="P858" s="707"/>
      <c r="Q858" s="707"/>
      <c r="R858" s="707"/>
      <c r="S858" s="707"/>
      <c r="T858" s="708" t="s">
        <v>249</v>
      </c>
      <c r="U858" s="708"/>
      <c r="X858" s="12"/>
      <c r="Y858" s="114"/>
      <c r="Z858" s="114"/>
      <c r="AA858" s="114"/>
      <c r="AB858" s="114"/>
      <c r="AC858" s="114"/>
      <c r="AD858" s="114"/>
      <c r="AE858" s="114"/>
    </row>
    <row r="859" spans="1:31">
      <c r="A859" s="716"/>
      <c r="B859" s="717"/>
      <c r="C859" s="717"/>
      <c r="D859" s="717"/>
      <c r="E859" s="717"/>
      <c r="F859" s="717"/>
      <c r="G859" s="717"/>
      <c r="H859" s="717"/>
      <c r="I859" s="717"/>
      <c r="J859" s="717"/>
      <c r="K859" s="718"/>
      <c r="L859" s="12" t="s">
        <v>18</v>
      </c>
      <c r="M859" s="703" t="str">
        <f>$M$39</f>
        <v>BMI は 18.0 ～ 23.0 を標準範囲 【ＶＢ男子：中学生】 とする</v>
      </c>
      <c r="N859" s="703"/>
      <c r="O859" s="703"/>
      <c r="P859" s="703"/>
      <c r="Q859" s="703"/>
      <c r="R859" s="703"/>
      <c r="S859" s="703"/>
      <c r="T859" s="704" t="str">
        <f>X855</f>
        <v/>
      </c>
      <c r="U859" s="705"/>
      <c r="X859" s="12"/>
      <c r="Y859" s="115"/>
      <c r="Z859" s="115"/>
      <c r="AA859" s="115"/>
      <c r="AB859" s="115"/>
      <c r="AC859" s="115"/>
      <c r="AD859" s="115"/>
      <c r="AE859" s="115"/>
    </row>
    <row r="860" spans="1:31" ht="14.25">
      <c r="A860" s="729" t="str">
        <f>$A$40</f>
        <v>フォーマット作成者　：　Komuro Consulting Group　小室匡史</v>
      </c>
      <c r="B860" s="729"/>
      <c r="C860" s="729"/>
      <c r="D860" s="729"/>
      <c r="E860" s="729"/>
      <c r="F860" s="729"/>
      <c r="G860" s="729"/>
      <c r="H860" s="729"/>
      <c r="I860" s="729"/>
      <c r="J860" s="729"/>
      <c r="K860" s="729"/>
      <c r="L860" s="260" t="s">
        <v>18</v>
      </c>
      <c r="M860" s="706" t="str">
        <f>$M$40</f>
        <v>LBM ： Lean Body Mass （除脂肪体重） は増加傾向が望ましい</v>
      </c>
      <c r="N860" s="706"/>
      <c r="O860" s="706"/>
      <c r="P860" s="706"/>
      <c r="Q860" s="706"/>
      <c r="R860" s="706"/>
      <c r="S860" s="706"/>
      <c r="T860" s="705"/>
      <c r="U860" s="705"/>
      <c r="X860" s="12"/>
      <c r="Y860" s="116"/>
      <c r="Z860" s="116"/>
      <c r="AA860" s="116"/>
      <c r="AB860" s="116"/>
      <c r="AC860" s="116"/>
      <c r="AD860" s="116"/>
      <c r="AE860" s="116"/>
    </row>
    <row r="862" spans="1:31" ht="30" customHeight="1">
      <c r="A862" s="709" t="str">
        <f>$A$1</f>
        <v>●●チームバレーボール体力指数　レーダーチャート</v>
      </c>
      <c r="B862" s="709"/>
      <c r="C862" s="709"/>
      <c r="D862" s="709"/>
      <c r="E862" s="709"/>
      <c r="F862" s="709"/>
      <c r="G862" s="709"/>
      <c r="H862" s="709"/>
      <c r="I862" s="709"/>
      <c r="J862" s="709"/>
      <c r="K862" s="709"/>
      <c r="L862" s="709"/>
      <c r="M862" s="709"/>
      <c r="N862" s="709"/>
      <c r="O862" s="709"/>
      <c r="P862" s="709"/>
      <c r="Q862" s="709"/>
      <c r="R862" s="709"/>
      <c r="S862" s="709"/>
      <c r="T862" s="709"/>
      <c r="U862" s="709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10" t="str">
        <f>IF(表示変換!B27="","",表示変換!B27)</f>
        <v/>
      </c>
      <c r="C863" s="710"/>
      <c r="D863" s="9"/>
      <c r="E863" s="10" t="s">
        <v>11</v>
      </c>
      <c r="F863" s="711" t="str">
        <f>IF(表示変換!I27="","",表示変換!I27)</f>
        <v/>
      </c>
      <c r="G863" s="711"/>
      <c r="H863" s="13" t="s">
        <v>12</v>
      </c>
      <c r="I863" s="14"/>
      <c r="J863" s="13" t="s">
        <v>13</v>
      </c>
      <c r="K863" s="711" t="str">
        <f>IF(表示変換!J27="","",表示変換!J27)</f>
        <v/>
      </c>
      <c r="L863" s="711"/>
      <c r="M863" s="10" t="s">
        <v>14</v>
      </c>
      <c r="N863" s="6"/>
      <c r="O863" s="710" t="s">
        <v>15</v>
      </c>
      <c r="P863" s="710"/>
      <c r="Q863" s="710" t="str">
        <f>IF(表示変換!H27="","",表示変換!H27)</f>
        <v/>
      </c>
      <c r="R863" s="710"/>
      <c r="S863" s="712" t="str">
        <f>IF(入力!$C$4="","",入力!$C$4)</f>
        <v>2018.01.01</v>
      </c>
      <c r="T863" s="712"/>
      <c r="U863" s="9" t="s">
        <v>78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3" t="s">
        <v>5</v>
      </c>
      <c r="B865" s="726" t="s">
        <v>6</v>
      </c>
      <c r="C865" s="730" t="s">
        <v>0</v>
      </c>
      <c r="D865" s="721" t="s">
        <v>28</v>
      </c>
      <c r="E865" s="722"/>
      <c r="F865" s="721" t="s">
        <v>40</v>
      </c>
      <c r="G865" s="722"/>
      <c r="H865" s="721" t="s">
        <v>272</v>
      </c>
      <c r="I865" s="722"/>
      <c r="J865" s="721" t="s">
        <v>26</v>
      </c>
      <c r="K865" s="722"/>
      <c r="L865" s="719" t="s">
        <v>41</v>
      </c>
      <c r="M865" s="720"/>
      <c r="N865" s="719" t="s">
        <v>42</v>
      </c>
      <c r="O865" s="720"/>
      <c r="P865" s="719" t="s">
        <v>27</v>
      </c>
      <c r="Q865" s="720"/>
      <c r="R865" s="721" t="s">
        <v>29</v>
      </c>
      <c r="S865" s="722"/>
      <c r="T865" s="119" t="s">
        <v>1</v>
      </c>
      <c r="U865" s="120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4"/>
      <c r="B866" s="727"/>
      <c r="C866" s="731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5"/>
      <c r="B867" s="728"/>
      <c r="C867" s="732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251</v>
      </c>
      <c r="AA867" s="26" t="s">
        <v>24</v>
      </c>
      <c r="AB867" s="26" t="s">
        <v>53</v>
      </c>
      <c r="AC867" s="26" t="s">
        <v>47</v>
      </c>
      <c r="AD867" s="26" t="s">
        <v>56</v>
      </c>
      <c r="AE867" s="11" t="s">
        <v>55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3"/>
      <c r="B869" s="64"/>
      <c r="C869" s="65"/>
      <c r="D869" s="66"/>
      <c r="E869" s="67"/>
      <c r="F869" s="68"/>
      <c r="G869" s="69"/>
      <c r="H869" s="70"/>
      <c r="I869" s="67"/>
      <c r="J869" s="68"/>
      <c r="K869" s="69"/>
      <c r="L869" s="66"/>
      <c r="M869" s="67"/>
      <c r="N869" s="68"/>
      <c r="O869" s="69"/>
      <c r="P869" s="66"/>
      <c r="Q869" s="67"/>
      <c r="R869" s="64"/>
      <c r="S869" s="69"/>
      <c r="T869" s="70"/>
      <c r="U869" s="69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1"/>
      <c r="B870" s="64"/>
      <c r="C870" s="69"/>
      <c r="D870" s="68"/>
      <c r="E870" s="69"/>
      <c r="F870" s="68"/>
      <c r="G870" s="69"/>
      <c r="H870" s="64"/>
      <c r="I870" s="69"/>
      <c r="J870" s="68"/>
      <c r="K870" s="69"/>
      <c r="L870" s="68"/>
      <c r="M870" s="69"/>
      <c r="N870" s="68"/>
      <c r="O870" s="69"/>
      <c r="P870" s="68"/>
      <c r="Q870" s="69"/>
      <c r="R870" s="64"/>
      <c r="S870" s="69"/>
      <c r="T870" s="64"/>
      <c r="U870" s="69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1"/>
      <c r="B871" s="72"/>
      <c r="C871" s="73"/>
      <c r="D871" s="68"/>
      <c r="E871" s="67"/>
      <c r="F871" s="68"/>
      <c r="G871" s="69"/>
      <c r="H871" s="70"/>
      <c r="I871" s="67"/>
      <c r="J871" s="68"/>
      <c r="K871" s="69"/>
      <c r="L871" s="66"/>
      <c r="M871" s="67"/>
      <c r="N871" s="68"/>
      <c r="O871" s="69"/>
      <c r="P871" s="66"/>
      <c r="Q871" s="67"/>
      <c r="R871" s="64"/>
      <c r="S871" s="69"/>
      <c r="T871" s="70"/>
      <c r="U871" s="69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72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250</v>
      </c>
      <c r="Y895" s="25"/>
      <c r="Z895" s="25"/>
      <c r="AA895" s="25"/>
      <c r="AB895" s="25"/>
      <c r="AC895" s="25"/>
      <c r="AD895" s="25"/>
      <c r="AE895" s="25"/>
    </row>
    <row r="896" spans="1:31">
      <c r="X896" s="287" t="str">
        <f>IF(全体項目一覧_30!AN85="","",全体項目一覧_30!AN85)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3"/>
      <c r="B899" s="714"/>
      <c r="C899" s="714"/>
      <c r="D899" s="714"/>
      <c r="E899" s="714"/>
      <c r="F899" s="714"/>
      <c r="G899" s="714"/>
      <c r="H899" s="714"/>
      <c r="I899" s="714"/>
      <c r="J899" s="714"/>
      <c r="K899" s="715"/>
      <c r="L899" s="12" t="s">
        <v>18</v>
      </c>
      <c r="M899" s="707" t="str">
        <f>$M$38</f>
        <v>％FAT （体脂肪率） は 13.0％以下 を基準とする</v>
      </c>
      <c r="N899" s="707"/>
      <c r="O899" s="707"/>
      <c r="P899" s="707"/>
      <c r="Q899" s="707"/>
      <c r="R899" s="707"/>
      <c r="S899" s="707"/>
      <c r="T899" s="708" t="s">
        <v>249</v>
      </c>
      <c r="U899" s="708"/>
      <c r="X899" s="12"/>
      <c r="Y899" s="114"/>
      <c r="Z899" s="114"/>
      <c r="AA899" s="114"/>
      <c r="AB899" s="114"/>
      <c r="AC899" s="114"/>
      <c r="AD899" s="114"/>
      <c r="AE899" s="114"/>
    </row>
    <row r="900" spans="1:31">
      <c r="A900" s="716"/>
      <c r="B900" s="717"/>
      <c r="C900" s="717"/>
      <c r="D900" s="717"/>
      <c r="E900" s="717"/>
      <c r="F900" s="717"/>
      <c r="G900" s="717"/>
      <c r="H900" s="717"/>
      <c r="I900" s="717"/>
      <c r="J900" s="717"/>
      <c r="K900" s="718"/>
      <c r="L900" s="12" t="s">
        <v>18</v>
      </c>
      <c r="M900" s="703" t="str">
        <f>$M$39</f>
        <v>BMI は 18.0 ～ 23.0 を標準範囲 【ＶＢ男子：中学生】 とする</v>
      </c>
      <c r="N900" s="703"/>
      <c r="O900" s="703"/>
      <c r="P900" s="703"/>
      <c r="Q900" s="703"/>
      <c r="R900" s="703"/>
      <c r="S900" s="703"/>
      <c r="T900" s="704" t="str">
        <f>X896</f>
        <v/>
      </c>
      <c r="U900" s="705"/>
      <c r="X900" s="12"/>
      <c r="Y900" s="115"/>
      <c r="Z900" s="115"/>
      <c r="AA900" s="115"/>
      <c r="AB900" s="115"/>
      <c r="AC900" s="115"/>
      <c r="AD900" s="115"/>
      <c r="AE900" s="115"/>
    </row>
    <row r="901" spans="1:31" ht="14.25">
      <c r="A901" s="729" t="str">
        <f>$A$40</f>
        <v>フォーマット作成者　：　Komuro Consulting Group　小室匡史</v>
      </c>
      <c r="B901" s="729"/>
      <c r="C901" s="729"/>
      <c r="D901" s="729"/>
      <c r="E901" s="729"/>
      <c r="F901" s="729"/>
      <c r="G901" s="729"/>
      <c r="H901" s="729"/>
      <c r="I901" s="729"/>
      <c r="J901" s="729"/>
      <c r="K901" s="729"/>
      <c r="L901" s="260" t="s">
        <v>18</v>
      </c>
      <c r="M901" s="706" t="str">
        <f>$M$40</f>
        <v>LBM ： Lean Body Mass （除脂肪体重） は増加傾向が望ましい</v>
      </c>
      <c r="N901" s="706"/>
      <c r="O901" s="706"/>
      <c r="P901" s="706"/>
      <c r="Q901" s="706"/>
      <c r="R901" s="706"/>
      <c r="S901" s="706"/>
      <c r="T901" s="705"/>
      <c r="U901" s="705"/>
      <c r="X901" s="12"/>
      <c r="Y901" s="116"/>
      <c r="Z901" s="116"/>
      <c r="AA901" s="116"/>
      <c r="AB901" s="116"/>
      <c r="AC901" s="116"/>
      <c r="AD901" s="116"/>
      <c r="AE901" s="116"/>
    </row>
    <row r="903" spans="1:31" ht="30" customHeight="1">
      <c r="A903" s="709" t="str">
        <f>$A$1</f>
        <v>●●チームバレーボール体力指数　レーダーチャート</v>
      </c>
      <c r="B903" s="709"/>
      <c r="C903" s="709"/>
      <c r="D903" s="709"/>
      <c r="E903" s="709"/>
      <c r="F903" s="709"/>
      <c r="G903" s="709"/>
      <c r="H903" s="709"/>
      <c r="I903" s="709"/>
      <c r="J903" s="709"/>
      <c r="K903" s="709"/>
      <c r="L903" s="709"/>
      <c r="M903" s="709"/>
      <c r="N903" s="709"/>
      <c r="O903" s="709"/>
      <c r="P903" s="709"/>
      <c r="Q903" s="709"/>
      <c r="R903" s="709"/>
      <c r="S903" s="709"/>
      <c r="T903" s="709"/>
      <c r="U903" s="709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10" t="str">
        <f>IF(表示変換!B28="","",表示変換!B28)</f>
        <v/>
      </c>
      <c r="C904" s="710"/>
      <c r="D904" s="9"/>
      <c r="E904" s="10" t="s">
        <v>11</v>
      </c>
      <c r="F904" s="711" t="str">
        <f>IF(表示変換!I28="","",表示変換!I28)</f>
        <v/>
      </c>
      <c r="G904" s="711"/>
      <c r="H904" s="13" t="s">
        <v>12</v>
      </c>
      <c r="I904" s="14"/>
      <c r="J904" s="13" t="s">
        <v>13</v>
      </c>
      <c r="K904" s="711" t="str">
        <f>IF(表示変換!J28="","",表示変換!J28)</f>
        <v/>
      </c>
      <c r="L904" s="711"/>
      <c r="M904" s="10" t="s">
        <v>14</v>
      </c>
      <c r="N904" s="6"/>
      <c r="O904" s="710" t="s">
        <v>15</v>
      </c>
      <c r="P904" s="710"/>
      <c r="Q904" s="710" t="str">
        <f>IF(表示変換!H28="","",表示変換!H28)</f>
        <v/>
      </c>
      <c r="R904" s="710"/>
      <c r="S904" s="712" t="str">
        <f>IF(入力!$C$4="","",入力!$C$4)</f>
        <v>2018.01.01</v>
      </c>
      <c r="T904" s="712"/>
      <c r="U904" s="9" t="s">
        <v>78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3" t="s">
        <v>5</v>
      </c>
      <c r="B906" s="726" t="s">
        <v>6</v>
      </c>
      <c r="C906" s="730" t="s">
        <v>0</v>
      </c>
      <c r="D906" s="721" t="s">
        <v>28</v>
      </c>
      <c r="E906" s="722"/>
      <c r="F906" s="721" t="s">
        <v>40</v>
      </c>
      <c r="G906" s="722"/>
      <c r="H906" s="721" t="s">
        <v>272</v>
      </c>
      <c r="I906" s="722"/>
      <c r="J906" s="721" t="s">
        <v>26</v>
      </c>
      <c r="K906" s="722"/>
      <c r="L906" s="719" t="s">
        <v>41</v>
      </c>
      <c r="M906" s="720"/>
      <c r="N906" s="719" t="s">
        <v>42</v>
      </c>
      <c r="O906" s="720"/>
      <c r="P906" s="719" t="s">
        <v>27</v>
      </c>
      <c r="Q906" s="720"/>
      <c r="R906" s="721" t="s">
        <v>29</v>
      </c>
      <c r="S906" s="722"/>
      <c r="T906" s="119" t="s">
        <v>1</v>
      </c>
      <c r="U906" s="120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4"/>
      <c r="B907" s="727"/>
      <c r="C907" s="731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5"/>
      <c r="B908" s="728"/>
      <c r="C908" s="732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251</v>
      </c>
      <c r="AA908" s="26" t="s">
        <v>24</v>
      </c>
      <c r="AB908" s="26" t="s">
        <v>53</v>
      </c>
      <c r="AC908" s="26" t="s">
        <v>47</v>
      </c>
      <c r="AD908" s="26" t="s">
        <v>56</v>
      </c>
      <c r="AE908" s="11" t="s">
        <v>55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3"/>
      <c r="B910" s="64"/>
      <c r="C910" s="65"/>
      <c r="D910" s="66"/>
      <c r="E910" s="67"/>
      <c r="F910" s="68"/>
      <c r="G910" s="69"/>
      <c r="H910" s="70"/>
      <c r="I910" s="67"/>
      <c r="J910" s="68"/>
      <c r="K910" s="69"/>
      <c r="L910" s="66"/>
      <c r="M910" s="67"/>
      <c r="N910" s="68"/>
      <c r="O910" s="69"/>
      <c r="P910" s="66"/>
      <c r="Q910" s="67"/>
      <c r="R910" s="64"/>
      <c r="S910" s="69"/>
      <c r="T910" s="70"/>
      <c r="U910" s="69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1"/>
      <c r="B911" s="64"/>
      <c r="C911" s="69"/>
      <c r="D911" s="68"/>
      <c r="E911" s="69"/>
      <c r="F911" s="68"/>
      <c r="G911" s="69"/>
      <c r="H911" s="64"/>
      <c r="I911" s="69"/>
      <c r="J911" s="68"/>
      <c r="K911" s="69"/>
      <c r="L911" s="68"/>
      <c r="M911" s="69"/>
      <c r="N911" s="68"/>
      <c r="O911" s="69"/>
      <c r="P911" s="68"/>
      <c r="Q911" s="69"/>
      <c r="R911" s="64"/>
      <c r="S911" s="69"/>
      <c r="T911" s="64"/>
      <c r="U911" s="69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1"/>
      <c r="B912" s="72"/>
      <c r="C912" s="73"/>
      <c r="D912" s="68"/>
      <c r="E912" s="67"/>
      <c r="F912" s="68"/>
      <c r="G912" s="69"/>
      <c r="H912" s="70"/>
      <c r="I912" s="67"/>
      <c r="J912" s="68"/>
      <c r="K912" s="69"/>
      <c r="L912" s="66"/>
      <c r="M912" s="67"/>
      <c r="N912" s="68"/>
      <c r="O912" s="69"/>
      <c r="P912" s="66"/>
      <c r="Q912" s="67"/>
      <c r="R912" s="64"/>
      <c r="S912" s="69"/>
      <c r="T912" s="70"/>
      <c r="U912" s="69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72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250</v>
      </c>
      <c r="Y936" s="25"/>
      <c r="Z936" s="25"/>
      <c r="AA936" s="25"/>
      <c r="AB936" s="25"/>
      <c r="AC936" s="25"/>
      <c r="AD936" s="25"/>
      <c r="AE936" s="25"/>
    </row>
    <row r="937" spans="1:31">
      <c r="X937" s="287" t="str">
        <f>IF(全体項目一覧_30!AN86="","",全体項目一覧_30!AN86)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3"/>
      <c r="B940" s="714"/>
      <c r="C940" s="714"/>
      <c r="D940" s="714"/>
      <c r="E940" s="714"/>
      <c r="F940" s="714"/>
      <c r="G940" s="714"/>
      <c r="H940" s="714"/>
      <c r="I940" s="714"/>
      <c r="J940" s="714"/>
      <c r="K940" s="715"/>
      <c r="L940" s="12" t="s">
        <v>18</v>
      </c>
      <c r="M940" s="707" t="str">
        <f>$M$38</f>
        <v>％FAT （体脂肪率） は 13.0％以下 を基準とする</v>
      </c>
      <c r="N940" s="707"/>
      <c r="O940" s="707"/>
      <c r="P940" s="707"/>
      <c r="Q940" s="707"/>
      <c r="R940" s="707"/>
      <c r="S940" s="707"/>
      <c r="T940" s="708" t="s">
        <v>249</v>
      </c>
      <c r="U940" s="708"/>
      <c r="X940" s="12"/>
      <c r="Y940" s="114"/>
      <c r="Z940" s="114"/>
      <c r="AA940" s="114"/>
      <c r="AB940" s="114"/>
      <c r="AC940" s="114"/>
      <c r="AD940" s="114"/>
      <c r="AE940" s="114"/>
    </row>
    <row r="941" spans="1:31">
      <c r="A941" s="716"/>
      <c r="B941" s="717"/>
      <c r="C941" s="717"/>
      <c r="D941" s="717"/>
      <c r="E941" s="717"/>
      <c r="F941" s="717"/>
      <c r="G941" s="717"/>
      <c r="H941" s="717"/>
      <c r="I941" s="717"/>
      <c r="J941" s="717"/>
      <c r="K941" s="718"/>
      <c r="L941" s="12" t="s">
        <v>18</v>
      </c>
      <c r="M941" s="703" t="str">
        <f>$M$39</f>
        <v>BMI は 18.0 ～ 23.0 を標準範囲 【ＶＢ男子：中学生】 とする</v>
      </c>
      <c r="N941" s="703"/>
      <c r="O941" s="703"/>
      <c r="P941" s="703"/>
      <c r="Q941" s="703"/>
      <c r="R941" s="703"/>
      <c r="S941" s="703"/>
      <c r="T941" s="704" t="str">
        <f>X937</f>
        <v/>
      </c>
      <c r="U941" s="705"/>
      <c r="X941" s="12"/>
      <c r="Y941" s="115"/>
      <c r="Z941" s="115"/>
      <c r="AA941" s="115"/>
      <c r="AB941" s="115"/>
      <c r="AC941" s="115"/>
      <c r="AD941" s="115"/>
      <c r="AE941" s="115"/>
    </row>
    <row r="942" spans="1:31" ht="14.25">
      <c r="A942" s="729" t="str">
        <f>$A$40</f>
        <v>フォーマット作成者　：　Komuro Consulting Group　小室匡史</v>
      </c>
      <c r="B942" s="729"/>
      <c r="C942" s="729"/>
      <c r="D942" s="729"/>
      <c r="E942" s="729"/>
      <c r="F942" s="729"/>
      <c r="G942" s="729"/>
      <c r="H942" s="729"/>
      <c r="I942" s="729"/>
      <c r="J942" s="729"/>
      <c r="K942" s="729"/>
      <c r="L942" s="260" t="s">
        <v>18</v>
      </c>
      <c r="M942" s="706" t="str">
        <f>$M$40</f>
        <v>LBM ： Lean Body Mass （除脂肪体重） は増加傾向が望ましい</v>
      </c>
      <c r="N942" s="706"/>
      <c r="O942" s="706"/>
      <c r="P942" s="706"/>
      <c r="Q942" s="706"/>
      <c r="R942" s="706"/>
      <c r="S942" s="706"/>
      <c r="T942" s="705"/>
      <c r="U942" s="705"/>
      <c r="X942" s="12"/>
      <c r="Y942" s="116"/>
      <c r="Z942" s="116"/>
      <c r="AA942" s="116"/>
      <c r="AB942" s="116"/>
      <c r="AC942" s="116"/>
      <c r="AD942" s="116"/>
      <c r="AE942" s="116"/>
    </row>
    <row r="944" spans="1:31" ht="30" customHeight="1">
      <c r="A944" s="709" t="str">
        <f>$A$1</f>
        <v>●●チームバレーボール体力指数　レーダーチャート</v>
      </c>
      <c r="B944" s="709"/>
      <c r="C944" s="709"/>
      <c r="D944" s="709"/>
      <c r="E944" s="709"/>
      <c r="F944" s="709"/>
      <c r="G944" s="709"/>
      <c r="H944" s="709"/>
      <c r="I944" s="709"/>
      <c r="J944" s="709"/>
      <c r="K944" s="709"/>
      <c r="L944" s="709"/>
      <c r="M944" s="709"/>
      <c r="N944" s="709"/>
      <c r="O944" s="709"/>
      <c r="P944" s="709"/>
      <c r="Q944" s="709"/>
      <c r="R944" s="709"/>
      <c r="S944" s="709"/>
      <c r="T944" s="709"/>
      <c r="U944" s="709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10" t="str">
        <f>IF(表示変換!B29="","",表示変換!B29)</f>
        <v/>
      </c>
      <c r="C945" s="710"/>
      <c r="D945" s="9"/>
      <c r="E945" s="10" t="s">
        <v>11</v>
      </c>
      <c r="F945" s="711" t="str">
        <f>IF(表示変換!I29="","",表示変換!I29)</f>
        <v/>
      </c>
      <c r="G945" s="711"/>
      <c r="H945" s="13" t="s">
        <v>12</v>
      </c>
      <c r="I945" s="14"/>
      <c r="J945" s="13" t="s">
        <v>13</v>
      </c>
      <c r="K945" s="711" t="str">
        <f>IF(表示変換!J29="","",表示変換!J29)</f>
        <v/>
      </c>
      <c r="L945" s="711"/>
      <c r="M945" s="10" t="s">
        <v>14</v>
      </c>
      <c r="N945" s="6"/>
      <c r="O945" s="710" t="s">
        <v>15</v>
      </c>
      <c r="P945" s="710"/>
      <c r="Q945" s="710" t="str">
        <f>IF(表示変換!H29="","",表示変換!H29)</f>
        <v/>
      </c>
      <c r="R945" s="710"/>
      <c r="S945" s="712" t="str">
        <f>IF(入力!$C$4="","",入力!$C$4)</f>
        <v>2018.01.01</v>
      </c>
      <c r="T945" s="712"/>
      <c r="U945" s="9" t="s">
        <v>78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3" t="s">
        <v>5</v>
      </c>
      <c r="B947" s="726" t="s">
        <v>6</v>
      </c>
      <c r="C947" s="730" t="s">
        <v>0</v>
      </c>
      <c r="D947" s="721" t="s">
        <v>28</v>
      </c>
      <c r="E947" s="722"/>
      <c r="F947" s="721" t="s">
        <v>40</v>
      </c>
      <c r="G947" s="722"/>
      <c r="H947" s="721" t="s">
        <v>272</v>
      </c>
      <c r="I947" s="722"/>
      <c r="J947" s="721" t="s">
        <v>26</v>
      </c>
      <c r="K947" s="722"/>
      <c r="L947" s="719" t="s">
        <v>41</v>
      </c>
      <c r="M947" s="720"/>
      <c r="N947" s="719" t="s">
        <v>42</v>
      </c>
      <c r="O947" s="720"/>
      <c r="P947" s="719" t="s">
        <v>27</v>
      </c>
      <c r="Q947" s="720"/>
      <c r="R947" s="721" t="s">
        <v>29</v>
      </c>
      <c r="S947" s="722"/>
      <c r="T947" s="119" t="s">
        <v>1</v>
      </c>
      <c r="U947" s="120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4"/>
      <c r="B948" s="727"/>
      <c r="C948" s="731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5"/>
      <c r="B949" s="728"/>
      <c r="C949" s="732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251</v>
      </c>
      <c r="AA949" s="26" t="s">
        <v>24</v>
      </c>
      <c r="AB949" s="26" t="s">
        <v>53</v>
      </c>
      <c r="AC949" s="26" t="s">
        <v>47</v>
      </c>
      <c r="AD949" s="26" t="s">
        <v>56</v>
      </c>
      <c r="AE949" s="11" t="s">
        <v>55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3"/>
      <c r="B951" s="64"/>
      <c r="C951" s="65"/>
      <c r="D951" s="66"/>
      <c r="E951" s="67"/>
      <c r="F951" s="68"/>
      <c r="G951" s="69"/>
      <c r="H951" s="70"/>
      <c r="I951" s="67"/>
      <c r="J951" s="68"/>
      <c r="K951" s="69"/>
      <c r="L951" s="66"/>
      <c r="M951" s="67"/>
      <c r="N951" s="68"/>
      <c r="O951" s="69"/>
      <c r="P951" s="66"/>
      <c r="Q951" s="67"/>
      <c r="R951" s="64"/>
      <c r="S951" s="69"/>
      <c r="T951" s="70"/>
      <c r="U951" s="69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1"/>
      <c r="B952" s="64"/>
      <c r="C952" s="69"/>
      <c r="D952" s="68"/>
      <c r="E952" s="69"/>
      <c r="F952" s="68"/>
      <c r="G952" s="69"/>
      <c r="H952" s="64"/>
      <c r="I952" s="69"/>
      <c r="J952" s="68"/>
      <c r="K952" s="69"/>
      <c r="L952" s="68"/>
      <c r="M952" s="69"/>
      <c r="N952" s="68"/>
      <c r="O952" s="69"/>
      <c r="P952" s="68"/>
      <c r="Q952" s="69"/>
      <c r="R952" s="64"/>
      <c r="S952" s="69"/>
      <c r="T952" s="64"/>
      <c r="U952" s="69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1"/>
      <c r="B953" s="72"/>
      <c r="C953" s="73"/>
      <c r="D953" s="68"/>
      <c r="E953" s="67"/>
      <c r="F953" s="68"/>
      <c r="G953" s="69"/>
      <c r="H953" s="70"/>
      <c r="I953" s="67"/>
      <c r="J953" s="68"/>
      <c r="K953" s="69"/>
      <c r="L953" s="66"/>
      <c r="M953" s="67"/>
      <c r="N953" s="68"/>
      <c r="O953" s="69"/>
      <c r="P953" s="66"/>
      <c r="Q953" s="67"/>
      <c r="R953" s="64"/>
      <c r="S953" s="69"/>
      <c r="T953" s="70"/>
      <c r="U953" s="69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72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250</v>
      </c>
      <c r="Y977" s="25"/>
      <c r="Z977" s="25"/>
      <c r="AA977" s="25"/>
      <c r="AB977" s="25"/>
      <c r="AC977" s="25"/>
      <c r="AD977" s="25"/>
      <c r="AE977" s="25"/>
    </row>
    <row r="978" spans="1:31">
      <c r="X978" s="287" t="str">
        <f>IF(全体項目一覧_30!AN87="","",全体項目一覧_30!AN87)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3"/>
      <c r="B981" s="714"/>
      <c r="C981" s="714"/>
      <c r="D981" s="714"/>
      <c r="E981" s="714"/>
      <c r="F981" s="714"/>
      <c r="G981" s="714"/>
      <c r="H981" s="714"/>
      <c r="I981" s="714"/>
      <c r="J981" s="714"/>
      <c r="K981" s="715"/>
      <c r="L981" s="12" t="s">
        <v>18</v>
      </c>
      <c r="M981" s="707" t="str">
        <f>$M$38</f>
        <v>％FAT （体脂肪率） は 13.0％以下 を基準とする</v>
      </c>
      <c r="N981" s="707"/>
      <c r="O981" s="707"/>
      <c r="P981" s="707"/>
      <c r="Q981" s="707"/>
      <c r="R981" s="707"/>
      <c r="S981" s="707"/>
      <c r="T981" s="708" t="s">
        <v>249</v>
      </c>
      <c r="U981" s="708"/>
      <c r="X981" s="12"/>
      <c r="Y981" s="114"/>
      <c r="Z981" s="114"/>
      <c r="AA981" s="114"/>
      <c r="AB981" s="114"/>
      <c r="AC981" s="114"/>
      <c r="AD981" s="114"/>
      <c r="AE981" s="114"/>
    </row>
    <row r="982" spans="1:31">
      <c r="A982" s="716"/>
      <c r="B982" s="717"/>
      <c r="C982" s="717"/>
      <c r="D982" s="717"/>
      <c r="E982" s="717"/>
      <c r="F982" s="717"/>
      <c r="G982" s="717"/>
      <c r="H982" s="717"/>
      <c r="I982" s="717"/>
      <c r="J982" s="717"/>
      <c r="K982" s="718"/>
      <c r="L982" s="12" t="s">
        <v>18</v>
      </c>
      <c r="M982" s="703" t="str">
        <f>$M$39</f>
        <v>BMI は 18.0 ～ 23.0 を標準範囲 【ＶＢ男子：中学生】 とする</v>
      </c>
      <c r="N982" s="703"/>
      <c r="O982" s="703"/>
      <c r="P982" s="703"/>
      <c r="Q982" s="703"/>
      <c r="R982" s="703"/>
      <c r="S982" s="703"/>
      <c r="T982" s="704" t="str">
        <f>X978</f>
        <v/>
      </c>
      <c r="U982" s="705"/>
      <c r="X982" s="12"/>
      <c r="Y982" s="115"/>
      <c r="Z982" s="115"/>
      <c r="AA982" s="115"/>
      <c r="AB982" s="115"/>
      <c r="AC982" s="115"/>
      <c r="AD982" s="115"/>
      <c r="AE982" s="115"/>
    </row>
    <row r="983" spans="1:31" ht="14.25">
      <c r="A983" s="729" t="str">
        <f>$A$40</f>
        <v>フォーマット作成者　：　Komuro Consulting Group　小室匡史</v>
      </c>
      <c r="B983" s="729"/>
      <c r="C983" s="729"/>
      <c r="D983" s="729"/>
      <c r="E983" s="729"/>
      <c r="F983" s="729"/>
      <c r="G983" s="729"/>
      <c r="H983" s="729"/>
      <c r="I983" s="729"/>
      <c r="J983" s="729"/>
      <c r="K983" s="729"/>
      <c r="L983" s="260" t="s">
        <v>18</v>
      </c>
      <c r="M983" s="706" t="str">
        <f>$M$40</f>
        <v>LBM ： Lean Body Mass （除脂肪体重） は増加傾向が望ましい</v>
      </c>
      <c r="N983" s="706"/>
      <c r="O983" s="706"/>
      <c r="P983" s="706"/>
      <c r="Q983" s="706"/>
      <c r="R983" s="706"/>
      <c r="S983" s="706"/>
      <c r="T983" s="705"/>
      <c r="U983" s="705"/>
      <c r="X983" s="12"/>
      <c r="Y983" s="116"/>
      <c r="Z983" s="116"/>
      <c r="AA983" s="116"/>
      <c r="AB983" s="116"/>
      <c r="AC983" s="116"/>
      <c r="AD983" s="116"/>
      <c r="AE983" s="116"/>
    </row>
    <row r="985" spans="1:31" ht="30" customHeight="1">
      <c r="A985" s="709" t="str">
        <f>$A$1</f>
        <v>●●チームバレーボール体力指数　レーダーチャート</v>
      </c>
      <c r="B985" s="709"/>
      <c r="C985" s="709"/>
      <c r="D985" s="709"/>
      <c r="E985" s="709"/>
      <c r="F985" s="709"/>
      <c r="G985" s="709"/>
      <c r="H985" s="709"/>
      <c r="I985" s="709"/>
      <c r="J985" s="709"/>
      <c r="K985" s="709"/>
      <c r="L985" s="709"/>
      <c r="M985" s="709"/>
      <c r="N985" s="709"/>
      <c r="O985" s="709"/>
      <c r="P985" s="709"/>
      <c r="Q985" s="709"/>
      <c r="R985" s="709"/>
      <c r="S985" s="709"/>
      <c r="T985" s="709"/>
      <c r="U985" s="709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10" t="str">
        <f>IF(表示変換!B30="","",表示変換!B30)</f>
        <v/>
      </c>
      <c r="C986" s="710"/>
      <c r="D986" s="9"/>
      <c r="E986" s="10" t="s">
        <v>11</v>
      </c>
      <c r="F986" s="711" t="str">
        <f>IF(表示変換!I30="","",表示変換!I30)</f>
        <v/>
      </c>
      <c r="G986" s="711"/>
      <c r="H986" s="13" t="s">
        <v>12</v>
      </c>
      <c r="I986" s="14"/>
      <c r="J986" s="13" t="s">
        <v>13</v>
      </c>
      <c r="K986" s="711" t="str">
        <f>IF(表示変換!J30="","",表示変換!J30)</f>
        <v/>
      </c>
      <c r="L986" s="711"/>
      <c r="M986" s="10" t="s">
        <v>14</v>
      </c>
      <c r="N986" s="6"/>
      <c r="O986" s="710" t="s">
        <v>15</v>
      </c>
      <c r="P986" s="710"/>
      <c r="Q986" s="710" t="str">
        <f>IF(表示変換!H30="","",表示変換!H30)</f>
        <v/>
      </c>
      <c r="R986" s="710"/>
      <c r="S986" s="712" t="str">
        <f>IF(入力!$C$4="","",入力!$C$4)</f>
        <v>2018.01.01</v>
      </c>
      <c r="T986" s="712"/>
      <c r="U986" s="9" t="s">
        <v>78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3" t="s">
        <v>5</v>
      </c>
      <c r="B988" s="726" t="s">
        <v>6</v>
      </c>
      <c r="C988" s="730" t="s">
        <v>0</v>
      </c>
      <c r="D988" s="721" t="s">
        <v>28</v>
      </c>
      <c r="E988" s="722"/>
      <c r="F988" s="721" t="s">
        <v>40</v>
      </c>
      <c r="G988" s="722"/>
      <c r="H988" s="721" t="s">
        <v>272</v>
      </c>
      <c r="I988" s="722"/>
      <c r="J988" s="721" t="s">
        <v>26</v>
      </c>
      <c r="K988" s="722"/>
      <c r="L988" s="719" t="s">
        <v>41</v>
      </c>
      <c r="M988" s="720"/>
      <c r="N988" s="719" t="s">
        <v>42</v>
      </c>
      <c r="O988" s="720"/>
      <c r="P988" s="719" t="s">
        <v>27</v>
      </c>
      <c r="Q988" s="720"/>
      <c r="R988" s="721" t="s">
        <v>29</v>
      </c>
      <c r="S988" s="722"/>
      <c r="T988" s="119" t="s">
        <v>1</v>
      </c>
      <c r="U988" s="120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4"/>
      <c r="B989" s="727"/>
      <c r="C989" s="731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5"/>
      <c r="B990" s="728"/>
      <c r="C990" s="732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251</v>
      </c>
      <c r="AA990" s="26" t="s">
        <v>24</v>
      </c>
      <c r="AB990" s="26" t="s">
        <v>53</v>
      </c>
      <c r="AC990" s="26" t="s">
        <v>47</v>
      </c>
      <c r="AD990" s="26" t="s">
        <v>56</v>
      </c>
      <c r="AE990" s="11" t="s">
        <v>55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3"/>
      <c r="B992" s="64"/>
      <c r="C992" s="65"/>
      <c r="D992" s="66"/>
      <c r="E992" s="67"/>
      <c r="F992" s="68"/>
      <c r="G992" s="69"/>
      <c r="H992" s="70"/>
      <c r="I992" s="67"/>
      <c r="J992" s="68"/>
      <c r="K992" s="69"/>
      <c r="L992" s="66"/>
      <c r="M992" s="67"/>
      <c r="N992" s="68"/>
      <c r="O992" s="69"/>
      <c r="P992" s="66"/>
      <c r="Q992" s="67"/>
      <c r="R992" s="64"/>
      <c r="S992" s="69"/>
      <c r="T992" s="70"/>
      <c r="U992" s="69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1"/>
      <c r="B993" s="64"/>
      <c r="C993" s="69"/>
      <c r="D993" s="68"/>
      <c r="E993" s="69"/>
      <c r="F993" s="68"/>
      <c r="G993" s="69"/>
      <c r="H993" s="64"/>
      <c r="I993" s="69"/>
      <c r="J993" s="68"/>
      <c r="K993" s="69"/>
      <c r="L993" s="68"/>
      <c r="M993" s="69"/>
      <c r="N993" s="68"/>
      <c r="O993" s="69"/>
      <c r="P993" s="68"/>
      <c r="Q993" s="69"/>
      <c r="R993" s="64"/>
      <c r="S993" s="69"/>
      <c r="T993" s="64"/>
      <c r="U993" s="69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1"/>
      <c r="B994" s="72"/>
      <c r="C994" s="73"/>
      <c r="D994" s="68"/>
      <c r="E994" s="67"/>
      <c r="F994" s="68"/>
      <c r="G994" s="69"/>
      <c r="H994" s="70"/>
      <c r="I994" s="67"/>
      <c r="J994" s="68"/>
      <c r="K994" s="69"/>
      <c r="L994" s="66"/>
      <c r="M994" s="67"/>
      <c r="N994" s="68"/>
      <c r="O994" s="69"/>
      <c r="P994" s="66"/>
      <c r="Q994" s="67"/>
      <c r="R994" s="64"/>
      <c r="S994" s="69"/>
      <c r="T994" s="70"/>
      <c r="U994" s="69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72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250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287" t="str">
        <f>IF(全体項目一覧_30!AN88="","",全体項目一覧_30!AN88)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3"/>
      <c r="B1022" s="714"/>
      <c r="C1022" s="714"/>
      <c r="D1022" s="714"/>
      <c r="E1022" s="714"/>
      <c r="F1022" s="714"/>
      <c r="G1022" s="714"/>
      <c r="H1022" s="714"/>
      <c r="I1022" s="714"/>
      <c r="J1022" s="714"/>
      <c r="K1022" s="715"/>
      <c r="L1022" s="12" t="s">
        <v>18</v>
      </c>
      <c r="M1022" s="707" t="str">
        <f>$M$38</f>
        <v>％FAT （体脂肪率） は 13.0％以下 を基準とする</v>
      </c>
      <c r="N1022" s="707"/>
      <c r="O1022" s="707"/>
      <c r="P1022" s="707"/>
      <c r="Q1022" s="707"/>
      <c r="R1022" s="707"/>
      <c r="S1022" s="707"/>
      <c r="T1022" s="708" t="s">
        <v>249</v>
      </c>
      <c r="U1022" s="708"/>
      <c r="X1022" s="12"/>
      <c r="Y1022" s="114"/>
      <c r="Z1022" s="114"/>
      <c r="AA1022" s="114"/>
      <c r="AB1022" s="114"/>
      <c r="AC1022" s="114"/>
      <c r="AD1022" s="114"/>
      <c r="AE1022" s="114"/>
    </row>
    <row r="1023" spans="1:31">
      <c r="A1023" s="716"/>
      <c r="B1023" s="717"/>
      <c r="C1023" s="717"/>
      <c r="D1023" s="717"/>
      <c r="E1023" s="717"/>
      <c r="F1023" s="717"/>
      <c r="G1023" s="717"/>
      <c r="H1023" s="717"/>
      <c r="I1023" s="717"/>
      <c r="J1023" s="717"/>
      <c r="K1023" s="718"/>
      <c r="L1023" s="12" t="s">
        <v>18</v>
      </c>
      <c r="M1023" s="703" t="str">
        <f>$M$39</f>
        <v>BMI は 18.0 ～ 23.0 を標準範囲 【ＶＢ男子：中学生】 とする</v>
      </c>
      <c r="N1023" s="703"/>
      <c r="O1023" s="703"/>
      <c r="P1023" s="703"/>
      <c r="Q1023" s="703"/>
      <c r="R1023" s="703"/>
      <c r="S1023" s="703"/>
      <c r="T1023" s="704" t="str">
        <f>X1019</f>
        <v/>
      </c>
      <c r="U1023" s="705"/>
      <c r="X1023" s="12"/>
      <c r="Y1023" s="115"/>
      <c r="Z1023" s="115"/>
      <c r="AA1023" s="115"/>
      <c r="AB1023" s="115"/>
      <c r="AC1023" s="115"/>
      <c r="AD1023" s="115"/>
      <c r="AE1023" s="115"/>
    </row>
    <row r="1024" spans="1:31" ht="14.25">
      <c r="A1024" s="729" t="str">
        <f>$A$40</f>
        <v>フォーマット作成者　：　Komuro Consulting Group　小室匡史</v>
      </c>
      <c r="B1024" s="729"/>
      <c r="C1024" s="729"/>
      <c r="D1024" s="729"/>
      <c r="E1024" s="729"/>
      <c r="F1024" s="729"/>
      <c r="G1024" s="729"/>
      <c r="H1024" s="729"/>
      <c r="I1024" s="729"/>
      <c r="J1024" s="729"/>
      <c r="K1024" s="729"/>
      <c r="L1024" s="260" t="s">
        <v>18</v>
      </c>
      <c r="M1024" s="706" t="str">
        <f>$M$40</f>
        <v>LBM ： Lean Body Mass （除脂肪体重） は増加傾向が望ましい</v>
      </c>
      <c r="N1024" s="706"/>
      <c r="O1024" s="706"/>
      <c r="P1024" s="706"/>
      <c r="Q1024" s="706"/>
      <c r="R1024" s="706"/>
      <c r="S1024" s="706"/>
      <c r="T1024" s="705"/>
      <c r="U1024" s="705"/>
      <c r="X1024" s="12"/>
      <c r="Y1024" s="116"/>
      <c r="Z1024" s="116"/>
      <c r="AA1024" s="116"/>
      <c r="AB1024" s="116"/>
      <c r="AC1024" s="116"/>
      <c r="AD1024" s="116"/>
      <c r="AE1024" s="116"/>
    </row>
    <row r="1026" spans="1:31" ht="30" customHeight="1">
      <c r="A1026" s="709" t="str">
        <f>$A$1</f>
        <v>●●チームバレーボール体力指数　レーダーチャート</v>
      </c>
      <c r="B1026" s="709"/>
      <c r="C1026" s="709"/>
      <c r="D1026" s="709"/>
      <c r="E1026" s="709"/>
      <c r="F1026" s="709"/>
      <c r="G1026" s="709"/>
      <c r="H1026" s="709"/>
      <c r="I1026" s="709"/>
      <c r="J1026" s="709"/>
      <c r="K1026" s="709"/>
      <c r="L1026" s="709"/>
      <c r="M1026" s="709"/>
      <c r="N1026" s="709"/>
      <c r="O1026" s="709"/>
      <c r="P1026" s="709"/>
      <c r="Q1026" s="709"/>
      <c r="R1026" s="709"/>
      <c r="S1026" s="709"/>
      <c r="T1026" s="709"/>
      <c r="U1026" s="709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10" t="str">
        <f>IF(表示変換!B31="","",表示変換!B31)</f>
        <v/>
      </c>
      <c r="C1027" s="710"/>
      <c r="D1027" s="9"/>
      <c r="E1027" s="10" t="s">
        <v>11</v>
      </c>
      <c r="F1027" s="711" t="str">
        <f>IF(表示変換!I31="","",表示変換!I31)</f>
        <v/>
      </c>
      <c r="G1027" s="711"/>
      <c r="H1027" s="13" t="s">
        <v>12</v>
      </c>
      <c r="I1027" s="14"/>
      <c r="J1027" s="13" t="s">
        <v>13</v>
      </c>
      <c r="K1027" s="711" t="str">
        <f>IF(表示変換!J31="","",表示変換!J31)</f>
        <v/>
      </c>
      <c r="L1027" s="711"/>
      <c r="M1027" s="10" t="s">
        <v>14</v>
      </c>
      <c r="N1027" s="6"/>
      <c r="O1027" s="710" t="s">
        <v>15</v>
      </c>
      <c r="P1027" s="710"/>
      <c r="Q1027" s="710" t="str">
        <f>IF(表示変換!H31="","",表示変換!H31)</f>
        <v/>
      </c>
      <c r="R1027" s="710"/>
      <c r="S1027" s="712" t="str">
        <f>IF(入力!$C$4="","",入力!$C$4)</f>
        <v>2018.01.01</v>
      </c>
      <c r="T1027" s="712"/>
      <c r="U1027" s="9" t="s">
        <v>78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3" t="s">
        <v>5</v>
      </c>
      <c r="B1029" s="726" t="s">
        <v>6</v>
      </c>
      <c r="C1029" s="730" t="s">
        <v>0</v>
      </c>
      <c r="D1029" s="721" t="s">
        <v>28</v>
      </c>
      <c r="E1029" s="722"/>
      <c r="F1029" s="721" t="s">
        <v>40</v>
      </c>
      <c r="G1029" s="722"/>
      <c r="H1029" s="721" t="s">
        <v>272</v>
      </c>
      <c r="I1029" s="722"/>
      <c r="J1029" s="721" t="s">
        <v>26</v>
      </c>
      <c r="K1029" s="722"/>
      <c r="L1029" s="719" t="s">
        <v>41</v>
      </c>
      <c r="M1029" s="720"/>
      <c r="N1029" s="719" t="s">
        <v>42</v>
      </c>
      <c r="O1029" s="720"/>
      <c r="P1029" s="719" t="s">
        <v>27</v>
      </c>
      <c r="Q1029" s="720"/>
      <c r="R1029" s="721" t="s">
        <v>29</v>
      </c>
      <c r="S1029" s="722"/>
      <c r="T1029" s="119" t="s">
        <v>1</v>
      </c>
      <c r="U1029" s="120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4"/>
      <c r="B1030" s="727"/>
      <c r="C1030" s="731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5"/>
      <c r="B1031" s="728"/>
      <c r="C1031" s="732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251</v>
      </c>
      <c r="AA1031" s="26" t="s">
        <v>24</v>
      </c>
      <c r="AB1031" s="26" t="s">
        <v>53</v>
      </c>
      <c r="AC1031" s="26" t="s">
        <v>47</v>
      </c>
      <c r="AD1031" s="26" t="s">
        <v>56</v>
      </c>
      <c r="AE1031" s="11" t="s">
        <v>55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3"/>
      <c r="B1033" s="64"/>
      <c r="C1033" s="65"/>
      <c r="D1033" s="66"/>
      <c r="E1033" s="67"/>
      <c r="F1033" s="68"/>
      <c r="G1033" s="69"/>
      <c r="H1033" s="70"/>
      <c r="I1033" s="67"/>
      <c r="J1033" s="68"/>
      <c r="K1033" s="69"/>
      <c r="L1033" s="66"/>
      <c r="M1033" s="67"/>
      <c r="N1033" s="68"/>
      <c r="O1033" s="69"/>
      <c r="P1033" s="66"/>
      <c r="Q1033" s="67"/>
      <c r="R1033" s="64"/>
      <c r="S1033" s="69"/>
      <c r="T1033" s="70"/>
      <c r="U1033" s="69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1"/>
      <c r="B1034" s="64"/>
      <c r="C1034" s="69"/>
      <c r="D1034" s="68"/>
      <c r="E1034" s="69"/>
      <c r="F1034" s="68"/>
      <c r="G1034" s="69"/>
      <c r="H1034" s="64"/>
      <c r="I1034" s="69"/>
      <c r="J1034" s="68"/>
      <c r="K1034" s="69"/>
      <c r="L1034" s="68"/>
      <c r="M1034" s="69"/>
      <c r="N1034" s="68"/>
      <c r="O1034" s="69"/>
      <c r="P1034" s="68"/>
      <c r="Q1034" s="69"/>
      <c r="R1034" s="64"/>
      <c r="S1034" s="69"/>
      <c r="T1034" s="64"/>
      <c r="U1034" s="69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1"/>
      <c r="B1035" s="72"/>
      <c r="C1035" s="73"/>
      <c r="D1035" s="68"/>
      <c r="E1035" s="67"/>
      <c r="F1035" s="68"/>
      <c r="G1035" s="69"/>
      <c r="H1035" s="70"/>
      <c r="I1035" s="67"/>
      <c r="J1035" s="68"/>
      <c r="K1035" s="69"/>
      <c r="L1035" s="66"/>
      <c r="M1035" s="67"/>
      <c r="N1035" s="68"/>
      <c r="O1035" s="69"/>
      <c r="P1035" s="66"/>
      <c r="Q1035" s="67"/>
      <c r="R1035" s="64"/>
      <c r="S1035" s="69"/>
      <c r="T1035" s="70"/>
      <c r="U1035" s="69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72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250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287" t="str">
        <f>IF(全体項目一覧_30!AN89="","",全体項目一覧_30!AN89)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3"/>
      <c r="B1063" s="714"/>
      <c r="C1063" s="714"/>
      <c r="D1063" s="714"/>
      <c r="E1063" s="714"/>
      <c r="F1063" s="714"/>
      <c r="G1063" s="714"/>
      <c r="H1063" s="714"/>
      <c r="I1063" s="714"/>
      <c r="J1063" s="714"/>
      <c r="K1063" s="715"/>
      <c r="L1063" s="12" t="s">
        <v>18</v>
      </c>
      <c r="M1063" s="707" t="str">
        <f>$M$38</f>
        <v>％FAT （体脂肪率） は 13.0％以下 を基準とする</v>
      </c>
      <c r="N1063" s="707"/>
      <c r="O1063" s="707"/>
      <c r="P1063" s="707"/>
      <c r="Q1063" s="707"/>
      <c r="R1063" s="707"/>
      <c r="S1063" s="707"/>
      <c r="T1063" s="708" t="s">
        <v>249</v>
      </c>
      <c r="U1063" s="708"/>
      <c r="X1063" s="12"/>
      <c r="Y1063" s="114"/>
      <c r="Z1063" s="114"/>
      <c r="AA1063" s="114"/>
      <c r="AB1063" s="114"/>
      <c r="AC1063" s="114"/>
      <c r="AD1063" s="114"/>
      <c r="AE1063" s="114"/>
    </row>
    <row r="1064" spans="1:31">
      <c r="A1064" s="716"/>
      <c r="B1064" s="717"/>
      <c r="C1064" s="717"/>
      <c r="D1064" s="717"/>
      <c r="E1064" s="717"/>
      <c r="F1064" s="717"/>
      <c r="G1064" s="717"/>
      <c r="H1064" s="717"/>
      <c r="I1064" s="717"/>
      <c r="J1064" s="717"/>
      <c r="K1064" s="718"/>
      <c r="L1064" s="12" t="s">
        <v>18</v>
      </c>
      <c r="M1064" s="703" t="str">
        <f>$M$39</f>
        <v>BMI は 18.0 ～ 23.0 を標準範囲 【ＶＢ男子：中学生】 とする</v>
      </c>
      <c r="N1064" s="703"/>
      <c r="O1064" s="703"/>
      <c r="P1064" s="703"/>
      <c r="Q1064" s="703"/>
      <c r="R1064" s="703"/>
      <c r="S1064" s="703"/>
      <c r="T1064" s="704" t="str">
        <f>X1060</f>
        <v/>
      </c>
      <c r="U1064" s="705"/>
      <c r="X1064" s="12"/>
      <c r="Y1064" s="115"/>
      <c r="Z1064" s="115"/>
      <c r="AA1064" s="115"/>
      <c r="AB1064" s="115"/>
      <c r="AC1064" s="115"/>
      <c r="AD1064" s="115"/>
      <c r="AE1064" s="115"/>
    </row>
    <row r="1065" spans="1:31" ht="14.25">
      <c r="A1065" s="729" t="str">
        <f>$A$40</f>
        <v>フォーマット作成者　：　Komuro Consulting Group　小室匡史</v>
      </c>
      <c r="B1065" s="729"/>
      <c r="C1065" s="729"/>
      <c r="D1065" s="729"/>
      <c r="E1065" s="729"/>
      <c r="F1065" s="729"/>
      <c r="G1065" s="729"/>
      <c r="H1065" s="729"/>
      <c r="I1065" s="729"/>
      <c r="J1065" s="729"/>
      <c r="K1065" s="729"/>
      <c r="L1065" s="260" t="s">
        <v>18</v>
      </c>
      <c r="M1065" s="706" t="str">
        <f>$M$40</f>
        <v>LBM ： Lean Body Mass （除脂肪体重） は増加傾向が望ましい</v>
      </c>
      <c r="N1065" s="706"/>
      <c r="O1065" s="706"/>
      <c r="P1065" s="706"/>
      <c r="Q1065" s="706"/>
      <c r="R1065" s="706"/>
      <c r="S1065" s="706"/>
      <c r="T1065" s="705"/>
      <c r="U1065" s="705"/>
      <c r="X1065" s="12"/>
      <c r="Y1065" s="116"/>
      <c r="Z1065" s="116"/>
      <c r="AA1065" s="116"/>
      <c r="AB1065" s="116"/>
      <c r="AC1065" s="116"/>
      <c r="AD1065" s="116"/>
      <c r="AE1065" s="116"/>
    </row>
    <row r="1067" spans="1:31" ht="30" customHeight="1">
      <c r="A1067" s="709" t="str">
        <f>$A$1</f>
        <v>●●チームバレーボール体力指数　レーダーチャート</v>
      </c>
      <c r="B1067" s="709"/>
      <c r="C1067" s="709"/>
      <c r="D1067" s="709"/>
      <c r="E1067" s="709"/>
      <c r="F1067" s="709"/>
      <c r="G1067" s="709"/>
      <c r="H1067" s="709"/>
      <c r="I1067" s="709"/>
      <c r="J1067" s="709"/>
      <c r="K1067" s="709"/>
      <c r="L1067" s="709"/>
      <c r="M1067" s="709"/>
      <c r="N1067" s="709"/>
      <c r="O1067" s="709"/>
      <c r="P1067" s="709"/>
      <c r="Q1067" s="709"/>
      <c r="R1067" s="709"/>
      <c r="S1067" s="709"/>
      <c r="T1067" s="709"/>
      <c r="U1067" s="709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10" t="str">
        <f>IF(表示変換!B32="","",表示変換!B32)</f>
        <v/>
      </c>
      <c r="C1068" s="710"/>
      <c r="D1068" s="9"/>
      <c r="E1068" s="10" t="s">
        <v>11</v>
      </c>
      <c r="F1068" s="711" t="str">
        <f>IF(表示変換!I32="","",表示変換!I32)</f>
        <v/>
      </c>
      <c r="G1068" s="711"/>
      <c r="H1068" s="13" t="s">
        <v>12</v>
      </c>
      <c r="I1068" s="14"/>
      <c r="J1068" s="13" t="s">
        <v>13</v>
      </c>
      <c r="K1068" s="711" t="str">
        <f>IF(表示変換!J32="","",表示変換!J32)</f>
        <v/>
      </c>
      <c r="L1068" s="711"/>
      <c r="M1068" s="10" t="s">
        <v>14</v>
      </c>
      <c r="N1068" s="6"/>
      <c r="O1068" s="710" t="s">
        <v>15</v>
      </c>
      <c r="P1068" s="710"/>
      <c r="Q1068" s="710" t="str">
        <f>IF(表示変換!H32="","",表示変換!H32)</f>
        <v/>
      </c>
      <c r="R1068" s="710"/>
      <c r="S1068" s="712" t="str">
        <f>IF(入力!$C$4="","",入力!$C$4)</f>
        <v>2018.01.01</v>
      </c>
      <c r="T1068" s="712"/>
      <c r="U1068" s="9" t="s">
        <v>78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3" t="s">
        <v>5</v>
      </c>
      <c r="B1070" s="726" t="s">
        <v>6</v>
      </c>
      <c r="C1070" s="730" t="s">
        <v>0</v>
      </c>
      <c r="D1070" s="721" t="s">
        <v>28</v>
      </c>
      <c r="E1070" s="722"/>
      <c r="F1070" s="721" t="s">
        <v>40</v>
      </c>
      <c r="G1070" s="722"/>
      <c r="H1070" s="721" t="s">
        <v>272</v>
      </c>
      <c r="I1070" s="722"/>
      <c r="J1070" s="721" t="s">
        <v>26</v>
      </c>
      <c r="K1070" s="722"/>
      <c r="L1070" s="719" t="s">
        <v>41</v>
      </c>
      <c r="M1070" s="720"/>
      <c r="N1070" s="719" t="s">
        <v>42</v>
      </c>
      <c r="O1070" s="720"/>
      <c r="P1070" s="719" t="s">
        <v>27</v>
      </c>
      <c r="Q1070" s="720"/>
      <c r="R1070" s="721" t="s">
        <v>29</v>
      </c>
      <c r="S1070" s="722"/>
      <c r="T1070" s="119" t="s">
        <v>1</v>
      </c>
      <c r="U1070" s="120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4"/>
      <c r="B1071" s="727"/>
      <c r="C1071" s="731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5"/>
      <c r="B1072" s="728"/>
      <c r="C1072" s="732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251</v>
      </c>
      <c r="AA1072" s="26" t="s">
        <v>24</v>
      </c>
      <c r="AB1072" s="26" t="s">
        <v>53</v>
      </c>
      <c r="AC1072" s="26" t="s">
        <v>47</v>
      </c>
      <c r="AD1072" s="26" t="s">
        <v>56</v>
      </c>
      <c r="AE1072" s="11" t="s">
        <v>55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3"/>
      <c r="B1074" s="64"/>
      <c r="C1074" s="65"/>
      <c r="D1074" s="66"/>
      <c r="E1074" s="67"/>
      <c r="F1074" s="68"/>
      <c r="G1074" s="69"/>
      <c r="H1074" s="70"/>
      <c r="I1074" s="67"/>
      <c r="J1074" s="68"/>
      <c r="K1074" s="69"/>
      <c r="L1074" s="66"/>
      <c r="M1074" s="67"/>
      <c r="N1074" s="68"/>
      <c r="O1074" s="69"/>
      <c r="P1074" s="66"/>
      <c r="Q1074" s="67"/>
      <c r="R1074" s="64"/>
      <c r="S1074" s="69"/>
      <c r="T1074" s="70"/>
      <c r="U1074" s="69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1"/>
      <c r="B1075" s="64"/>
      <c r="C1075" s="69"/>
      <c r="D1075" s="68"/>
      <c r="E1075" s="69"/>
      <c r="F1075" s="68"/>
      <c r="G1075" s="69"/>
      <c r="H1075" s="64"/>
      <c r="I1075" s="69"/>
      <c r="J1075" s="68"/>
      <c r="K1075" s="69"/>
      <c r="L1075" s="68"/>
      <c r="M1075" s="69"/>
      <c r="N1075" s="68"/>
      <c r="O1075" s="69"/>
      <c r="P1075" s="68"/>
      <c r="Q1075" s="69"/>
      <c r="R1075" s="64"/>
      <c r="S1075" s="69"/>
      <c r="T1075" s="64"/>
      <c r="U1075" s="69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1"/>
      <c r="B1076" s="72"/>
      <c r="C1076" s="73"/>
      <c r="D1076" s="68"/>
      <c r="E1076" s="67"/>
      <c r="F1076" s="68"/>
      <c r="G1076" s="69"/>
      <c r="H1076" s="70"/>
      <c r="I1076" s="67"/>
      <c r="J1076" s="68"/>
      <c r="K1076" s="69"/>
      <c r="L1076" s="66"/>
      <c r="M1076" s="67"/>
      <c r="N1076" s="68"/>
      <c r="O1076" s="69"/>
      <c r="P1076" s="66"/>
      <c r="Q1076" s="67"/>
      <c r="R1076" s="64"/>
      <c r="S1076" s="69"/>
      <c r="T1076" s="70"/>
      <c r="U1076" s="69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72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250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287" t="str">
        <f>IF(全体項目一覧_30!AN90="","",全体項目一覧_30!AN90)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3"/>
      <c r="B1104" s="714"/>
      <c r="C1104" s="714"/>
      <c r="D1104" s="714"/>
      <c r="E1104" s="714"/>
      <c r="F1104" s="714"/>
      <c r="G1104" s="714"/>
      <c r="H1104" s="714"/>
      <c r="I1104" s="714"/>
      <c r="J1104" s="714"/>
      <c r="K1104" s="715"/>
      <c r="L1104" s="12" t="s">
        <v>18</v>
      </c>
      <c r="M1104" s="707" t="str">
        <f>$M$38</f>
        <v>％FAT （体脂肪率） は 13.0％以下 を基準とする</v>
      </c>
      <c r="N1104" s="707"/>
      <c r="O1104" s="707"/>
      <c r="P1104" s="707"/>
      <c r="Q1104" s="707"/>
      <c r="R1104" s="707"/>
      <c r="S1104" s="707"/>
      <c r="T1104" s="708" t="s">
        <v>249</v>
      </c>
      <c r="U1104" s="708"/>
      <c r="X1104" s="12"/>
      <c r="Y1104" s="114"/>
      <c r="Z1104" s="114"/>
      <c r="AA1104" s="114"/>
      <c r="AB1104" s="114"/>
      <c r="AC1104" s="114"/>
      <c r="AD1104" s="114"/>
      <c r="AE1104" s="114"/>
    </row>
    <row r="1105" spans="1:31">
      <c r="A1105" s="716"/>
      <c r="B1105" s="717"/>
      <c r="C1105" s="717"/>
      <c r="D1105" s="717"/>
      <c r="E1105" s="717"/>
      <c r="F1105" s="717"/>
      <c r="G1105" s="717"/>
      <c r="H1105" s="717"/>
      <c r="I1105" s="717"/>
      <c r="J1105" s="717"/>
      <c r="K1105" s="718"/>
      <c r="L1105" s="12" t="s">
        <v>18</v>
      </c>
      <c r="M1105" s="703" t="str">
        <f>$M$39</f>
        <v>BMI は 18.0 ～ 23.0 を標準範囲 【ＶＢ男子：中学生】 とする</v>
      </c>
      <c r="N1105" s="703"/>
      <c r="O1105" s="703"/>
      <c r="P1105" s="703"/>
      <c r="Q1105" s="703"/>
      <c r="R1105" s="703"/>
      <c r="S1105" s="703"/>
      <c r="T1105" s="704" t="str">
        <f>X1101</f>
        <v/>
      </c>
      <c r="U1105" s="705"/>
      <c r="X1105" s="12"/>
      <c r="Y1105" s="115"/>
      <c r="Z1105" s="115"/>
      <c r="AA1105" s="115"/>
      <c r="AB1105" s="115"/>
      <c r="AC1105" s="115"/>
      <c r="AD1105" s="115"/>
      <c r="AE1105" s="115"/>
    </row>
    <row r="1106" spans="1:31" ht="14.25">
      <c r="A1106" s="729" t="str">
        <f>$A$40</f>
        <v>フォーマット作成者　：　Komuro Consulting Group　小室匡史</v>
      </c>
      <c r="B1106" s="729"/>
      <c r="C1106" s="729"/>
      <c r="D1106" s="729"/>
      <c r="E1106" s="729"/>
      <c r="F1106" s="729"/>
      <c r="G1106" s="729"/>
      <c r="H1106" s="729"/>
      <c r="I1106" s="729"/>
      <c r="J1106" s="729"/>
      <c r="K1106" s="729"/>
      <c r="L1106" s="260" t="s">
        <v>18</v>
      </c>
      <c r="M1106" s="706" t="str">
        <f>$M$40</f>
        <v>LBM ： Lean Body Mass （除脂肪体重） は増加傾向が望ましい</v>
      </c>
      <c r="N1106" s="706"/>
      <c r="O1106" s="706"/>
      <c r="P1106" s="706"/>
      <c r="Q1106" s="706"/>
      <c r="R1106" s="706"/>
      <c r="S1106" s="706"/>
      <c r="T1106" s="705"/>
      <c r="U1106" s="705"/>
      <c r="X1106" s="12"/>
      <c r="Y1106" s="116"/>
      <c r="Z1106" s="116"/>
      <c r="AA1106" s="116"/>
      <c r="AB1106" s="116"/>
      <c r="AC1106" s="116"/>
      <c r="AD1106" s="116"/>
      <c r="AE1106" s="116"/>
    </row>
    <row r="1108" spans="1:31" ht="30" customHeight="1">
      <c r="A1108" s="709" t="str">
        <f>$A$1</f>
        <v>●●チームバレーボール体力指数　レーダーチャート</v>
      </c>
      <c r="B1108" s="709"/>
      <c r="C1108" s="709"/>
      <c r="D1108" s="709"/>
      <c r="E1108" s="709"/>
      <c r="F1108" s="709"/>
      <c r="G1108" s="709"/>
      <c r="H1108" s="709"/>
      <c r="I1108" s="709"/>
      <c r="J1108" s="709"/>
      <c r="K1108" s="709"/>
      <c r="L1108" s="709"/>
      <c r="M1108" s="709"/>
      <c r="N1108" s="709"/>
      <c r="O1108" s="709"/>
      <c r="P1108" s="709"/>
      <c r="Q1108" s="709"/>
      <c r="R1108" s="709"/>
      <c r="S1108" s="709"/>
      <c r="T1108" s="709"/>
      <c r="U1108" s="709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10" t="str">
        <f>IF(表示変換!B33="","",表示変換!B33)</f>
        <v/>
      </c>
      <c r="C1109" s="710"/>
      <c r="D1109" s="9"/>
      <c r="E1109" s="10" t="s">
        <v>11</v>
      </c>
      <c r="F1109" s="711" t="str">
        <f>IF(表示変換!I33="","",表示変換!I33)</f>
        <v/>
      </c>
      <c r="G1109" s="711"/>
      <c r="H1109" s="13" t="s">
        <v>12</v>
      </c>
      <c r="I1109" s="14"/>
      <c r="J1109" s="13" t="s">
        <v>13</v>
      </c>
      <c r="K1109" s="711" t="str">
        <f>IF(表示変換!J33="","",表示変換!J33)</f>
        <v/>
      </c>
      <c r="L1109" s="711"/>
      <c r="M1109" s="10" t="s">
        <v>14</v>
      </c>
      <c r="N1109" s="6"/>
      <c r="O1109" s="710" t="s">
        <v>15</v>
      </c>
      <c r="P1109" s="710"/>
      <c r="Q1109" s="710" t="str">
        <f>IF(表示変換!H33="","",表示変換!H33)</f>
        <v/>
      </c>
      <c r="R1109" s="710"/>
      <c r="S1109" s="712" t="str">
        <f>IF(入力!$C$4="","",入力!$C$4)</f>
        <v>2018.01.01</v>
      </c>
      <c r="T1109" s="712"/>
      <c r="U1109" s="9" t="s">
        <v>78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3" t="s">
        <v>5</v>
      </c>
      <c r="B1111" s="726" t="s">
        <v>6</v>
      </c>
      <c r="C1111" s="730" t="s">
        <v>0</v>
      </c>
      <c r="D1111" s="721" t="s">
        <v>28</v>
      </c>
      <c r="E1111" s="722"/>
      <c r="F1111" s="721" t="s">
        <v>40</v>
      </c>
      <c r="G1111" s="722"/>
      <c r="H1111" s="721" t="s">
        <v>272</v>
      </c>
      <c r="I1111" s="722"/>
      <c r="J1111" s="721" t="s">
        <v>26</v>
      </c>
      <c r="K1111" s="722"/>
      <c r="L1111" s="719" t="s">
        <v>41</v>
      </c>
      <c r="M1111" s="720"/>
      <c r="N1111" s="719" t="s">
        <v>42</v>
      </c>
      <c r="O1111" s="720"/>
      <c r="P1111" s="719" t="s">
        <v>27</v>
      </c>
      <c r="Q1111" s="720"/>
      <c r="R1111" s="721" t="s">
        <v>29</v>
      </c>
      <c r="S1111" s="722"/>
      <c r="T1111" s="119" t="s">
        <v>1</v>
      </c>
      <c r="U1111" s="120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4"/>
      <c r="B1112" s="727"/>
      <c r="C1112" s="731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5"/>
      <c r="B1113" s="728"/>
      <c r="C1113" s="732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251</v>
      </c>
      <c r="AA1113" s="26" t="s">
        <v>24</v>
      </c>
      <c r="AB1113" s="26" t="s">
        <v>53</v>
      </c>
      <c r="AC1113" s="26" t="s">
        <v>47</v>
      </c>
      <c r="AD1113" s="26" t="s">
        <v>56</v>
      </c>
      <c r="AE1113" s="11" t="s">
        <v>55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3"/>
      <c r="B1115" s="64"/>
      <c r="C1115" s="65"/>
      <c r="D1115" s="66"/>
      <c r="E1115" s="67"/>
      <c r="F1115" s="68"/>
      <c r="G1115" s="69"/>
      <c r="H1115" s="70"/>
      <c r="I1115" s="67"/>
      <c r="J1115" s="68"/>
      <c r="K1115" s="69"/>
      <c r="L1115" s="66"/>
      <c r="M1115" s="67"/>
      <c r="N1115" s="68"/>
      <c r="O1115" s="69"/>
      <c r="P1115" s="66"/>
      <c r="Q1115" s="67"/>
      <c r="R1115" s="64"/>
      <c r="S1115" s="69"/>
      <c r="T1115" s="70"/>
      <c r="U1115" s="69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1"/>
      <c r="B1116" s="64"/>
      <c r="C1116" s="69"/>
      <c r="D1116" s="68"/>
      <c r="E1116" s="69"/>
      <c r="F1116" s="68"/>
      <c r="G1116" s="69"/>
      <c r="H1116" s="64"/>
      <c r="I1116" s="69"/>
      <c r="J1116" s="68"/>
      <c r="K1116" s="69"/>
      <c r="L1116" s="68"/>
      <c r="M1116" s="69"/>
      <c r="N1116" s="68"/>
      <c r="O1116" s="69"/>
      <c r="P1116" s="68"/>
      <c r="Q1116" s="69"/>
      <c r="R1116" s="64"/>
      <c r="S1116" s="69"/>
      <c r="T1116" s="64"/>
      <c r="U1116" s="69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1"/>
      <c r="B1117" s="72"/>
      <c r="C1117" s="73"/>
      <c r="D1117" s="68"/>
      <c r="E1117" s="67"/>
      <c r="F1117" s="68"/>
      <c r="G1117" s="69"/>
      <c r="H1117" s="70"/>
      <c r="I1117" s="67"/>
      <c r="J1117" s="68"/>
      <c r="K1117" s="69"/>
      <c r="L1117" s="66"/>
      <c r="M1117" s="67"/>
      <c r="N1117" s="68"/>
      <c r="O1117" s="69"/>
      <c r="P1117" s="66"/>
      <c r="Q1117" s="67"/>
      <c r="R1117" s="64"/>
      <c r="S1117" s="69"/>
      <c r="T1117" s="70"/>
      <c r="U1117" s="69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72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250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287" t="str">
        <f>IF(全体項目一覧_30!AN91="","",全体項目一覧_30!AN91)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3"/>
      <c r="B1145" s="714"/>
      <c r="C1145" s="714"/>
      <c r="D1145" s="714"/>
      <c r="E1145" s="714"/>
      <c r="F1145" s="714"/>
      <c r="G1145" s="714"/>
      <c r="H1145" s="714"/>
      <c r="I1145" s="714"/>
      <c r="J1145" s="714"/>
      <c r="K1145" s="715"/>
      <c r="L1145" s="12" t="s">
        <v>18</v>
      </c>
      <c r="M1145" s="707" t="str">
        <f>$M$38</f>
        <v>％FAT （体脂肪率） は 13.0％以下 を基準とする</v>
      </c>
      <c r="N1145" s="707"/>
      <c r="O1145" s="707"/>
      <c r="P1145" s="707"/>
      <c r="Q1145" s="707"/>
      <c r="R1145" s="707"/>
      <c r="S1145" s="707"/>
      <c r="T1145" s="708" t="s">
        <v>249</v>
      </c>
      <c r="U1145" s="708"/>
      <c r="X1145" s="12"/>
      <c r="Y1145" s="114"/>
      <c r="Z1145" s="114"/>
      <c r="AA1145" s="114"/>
      <c r="AB1145" s="114"/>
      <c r="AC1145" s="114"/>
      <c r="AD1145" s="114"/>
      <c r="AE1145" s="114"/>
    </row>
    <row r="1146" spans="1:31">
      <c r="A1146" s="716"/>
      <c r="B1146" s="717"/>
      <c r="C1146" s="717"/>
      <c r="D1146" s="717"/>
      <c r="E1146" s="717"/>
      <c r="F1146" s="717"/>
      <c r="G1146" s="717"/>
      <c r="H1146" s="717"/>
      <c r="I1146" s="717"/>
      <c r="J1146" s="717"/>
      <c r="K1146" s="718"/>
      <c r="L1146" s="12" t="s">
        <v>18</v>
      </c>
      <c r="M1146" s="703" t="str">
        <f>$M$39</f>
        <v>BMI は 18.0 ～ 23.0 を標準範囲 【ＶＢ男子：中学生】 とする</v>
      </c>
      <c r="N1146" s="703"/>
      <c r="O1146" s="703"/>
      <c r="P1146" s="703"/>
      <c r="Q1146" s="703"/>
      <c r="R1146" s="703"/>
      <c r="S1146" s="703"/>
      <c r="T1146" s="704" t="str">
        <f>X1142</f>
        <v/>
      </c>
      <c r="U1146" s="705"/>
      <c r="X1146" s="12"/>
      <c r="Y1146" s="115"/>
      <c r="Z1146" s="115"/>
      <c r="AA1146" s="115"/>
      <c r="AB1146" s="115"/>
      <c r="AC1146" s="115"/>
      <c r="AD1146" s="115"/>
      <c r="AE1146" s="115"/>
    </row>
    <row r="1147" spans="1:31" ht="14.25">
      <c r="A1147" s="729" t="str">
        <f>$A$40</f>
        <v>フォーマット作成者　：　Komuro Consulting Group　小室匡史</v>
      </c>
      <c r="B1147" s="729"/>
      <c r="C1147" s="729"/>
      <c r="D1147" s="729"/>
      <c r="E1147" s="729"/>
      <c r="F1147" s="729"/>
      <c r="G1147" s="729"/>
      <c r="H1147" s="729"/>
      <c r="I1147" s="729"/>
      <c r="J1147" s="729"/>
      <c r="K1147" s="729"/>
      <c r="L1147" s="260" t="s">
        <v>18</v>
      </c>
      <c r="M1147" s="706" t="str">
        <f>$M$40</f>
        <v>LBM ： Lean Body Mass （除脂肪体重） は増加傾向が望ましい</v>
      </c>
      <c r="N1147" s="706"/>
      <c r="O1147" s="706"/>
      <c r="P1147" s="706"/>
      <c r="Q1147" s="706"/>
      <c r="R1147" s="706"/>
      <c r="S1147" s="706"/>
      <c r="T1147" s="705"/>
      <c r="U1147" s="705"/>
      <c r="X1147" s="12"/>
      <c r="Y1147" s="116"/>
      <c r="Z1147" s="116"/>
      <c r="AA1147" s="116"/>
      <c r="AB1147" s="116"/>
      <c r="AC1147" s="116"/>
      <c r="AD1147" s="116"/>
      <c r="AE1147" s="116"/>
    </row>
    <row r="1149" spans="1:31" ht="30" customHeight="1">
      <c r="A1149" s="709" t="str">
        <f>$A$1</f>
        <v>●●チームバレーボール体力指数　レーダーチャート</v>
      </c>
      <c r="B1149" s="709"/>
      <c r="C1149" s="709"/>
      <c r="D1149" s="709"/>
      <c r="E1149" s="709"/>
      <c r="F1149" s="709"/>
      <c r="G1149" s="709"/>
      <c r="H1149" s="709"/>
      <c r="I1149" s="709"/>
      <c r="J1149" s="709"/>
      <c r="K1149" s="709"/>
      <c r="L1149" s="709"/>
      <c r="M1149" s="709"/>
      <c r="N1149" s="709"/>
      <c r="O1149" s="709"/>
      <c r="P1149" s="709"/>
      <c r="Q1149" s="709"/>
      <c r="R1149" s="709"/>
      <c r="S1149" s="709"/>
      <c r="T1149" s="709"/>
      <c r="U1149" s="709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10" t="str">
        <f>IF(表示変換!B34="","",表示変換!B34)</f>
        <v/>
      </c>
      <c r="C1150" s="710"/>
      <c r="D1150" s="9"/>
      <c r="E1150" s="10" t="s">
        <v>11</v>
      </c>
      <c r="F1150" s="711" t="str">
        <f>IF(表示変換!I34="","",表示変換!I34)</f>
        <v/>
      </c>
      <c r="G1150" s="711"/>
      <c r="H1150" s="13" t="s">
        <v>12</v>
      </c>
      <c r="I1150" s="14"/>
      <c r="J1150" s="13" t="s">
        <v>13</v>
      </c>
      <c r="K1150" s="711" t="str">
        <f>IF(表示変換!J34="","",表示変換!J34)</f>
        <v/>
      </c>
      <c r="L1150" s="711"/>
      <c r="M1150" s="10" t="s">
        <v>14</v>
      </c>
      <c r="N1150" s="6"/>
      <c r="O1150" s="710" t="s">
        <v>15</v>
      </c>
      <c r="P1150" s="710"/>
      <c r="Q1150" s="710" t="str">
        <f>IF(表示変換!H34="","",表示変換!H34)</f>
        <v/>
      </c>
      <c r="R1150" s="710"/>
      <c r="S1150" s="712" t="str">
        <f>IF(入力!$C$4="","",入力!$C$4)</f>
        <v>2018.01.01</v>
      </c>
      <c r="T1150" s="712"/>
      <c r="U1150" s="9" t="s">
        <v>78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3" t="s">
        <v>5</v>
      </c>
      <c r="B1152" s="726" t="s">
        <v>6</v>
      </c>
      <c r="C1152" s="730" t="s">
        <v>0</v>
      </c>
      <c r="D1152" s="721" t="s">
        <v>28</v>
      </c>
      <c r="E1152" s="722"/>
      <c r="F1152" s="721" t="s">
        <v>40</v>
      </c>
      <c r="G1152" s="722"/>
      <c r="H1152" s="721" t="s">
        <v>272</v>
      </c>
      <c r="I1152" s="722"/>
      <c r="J1152" s="721" t="s">
        <v>26</v>
      </c>
      <c r="K1152" s="722"/>
      <c r="L1152" s="719" t="s">
        <v>41</v>
      </c>
      <c r="M1152" s="720"/>
      <c r="N1152" s="719" t="s">
        <v>42</v>
      </c>
      <c r="O1152" s="720"/>
      <c r="P1152" s="719" t="s">
        <v>27</v>
      </c>
      <c r="Q1152" s="720"/>
      <c r="R1152" s="721" t="s">
        <v>29</v>
      </c>
      <c r="S1152" s="722"/>
      <c r="T1152" s="119" t="s">
        <v>1</v>
      </c>
      <c r="U1152" s="120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4"/>
      <c r="B1153" s="727"/>
      <c r="C1153" s="731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5"/>
      <c r="B1154" s="728"/>
      <c r="C1154" s="732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251</v>
      </c>
      <c r="AA1154" s="26" t="s">
        <v>24</v>
      </c>
      <c r="AB1154" s="26" t="s">
        <v>53</v>
      </c>
      <c r="AC1154" s="26" t="s">
        <v>47</v>
      </c>
      <c r="AD1154" s="26" t="s">
        <v>56</v>
      </c>
      <c r="AE1154" s="11" t="s">
        <v>55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3"/>
      <c r="B1156" s="64"/>
      <c r="C1156" s="65"/>
      <c r="D1156" s="66"/>
      <c r="E1156" s="67"/>
      <c r="F1156" s="68"/>
      <c r="G1156" s="69"/>
      <c r="H1156" s="70"/>
      <c r="I1156" s="67"/>
      <c r="J1156" s="68"/>
      <c r="K1156" s="69"/>
      <c r="L1156" s="66"/>
      <c r="M1156" s="67"/>
      <c r="N1156" s="68"/>
      <c r="O1156" s="69"/>
      <c r="P1156" s="66"/>
      <c r="Q1156" s="67"/>
      <c r="R1156" s="64"/>
      <c r="S1156" s="69"/>
      <c r="T1156" s="70"/>
      <c r="U1156" s="69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1"/>
      <c r="B1157" s="64"/>
      <c r="C1157" s="69"/>
      <c r="D1157" s="68"/>
      <c r="E1157" s="69"/>
      <c r="F1157" s="68"/>
      <c r="G1157" s="69"/>
      <c r="H1157" s="64"/>
      <c r="I1157" s="69"/>
      <c r="J1157" s="68"/>
      <c r="K1157" s="69"/>
      <c r="L1157" s="68"/>
      <c r="M1157" s="69"/>
      <c r="N1157" s="68"/>
      <c r="O1157" s="69"/>
      <c r="P1157" s="68"/>
      <c r="Q1157" s="69"/>
      <c r="R1157" s="64"/>
      <c r="S1157" s="69"/>
      <c r="T1157" s="64"/>
      <c r="U1157" s="69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1"/>
      <c r="B1158" s="72"/>
      <c r="C1158" s="73"/>
      <c r="D1158" s="68"/>
      <c r="E1158" s="67"/>
      <c r="F1158" s="68"/>
      <c r="G1158" s="69"/>
      <c r="H1158" s="70"/>
      <c r="I1158" s="67"/>
      <c r="J1158" s="68"/>
      <c r="K1158" s="69"/>
      <c r="L1158" s="66"/>
      <c r="M1158" s="67"/>
      <c r="N1158" s="68"/>
      <c r="O1158" s="69"/>
      <c r="P1158" s="66"/>
      <c r="Q1158" s="67"/>
      <c r="R1158" s="64"/>
      <c r="S1158" s="69"/>
      <c r="T1158" s="70"/>
      <c r="U1158" s="69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72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250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287" t="str">
        <f>IF(全体項目一覧_30!AN92="","",全体項目一覧_30!AN92)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3"/>
      <c r="B1186" s="714"/>
      <c r="C1186" s="714"/>
      <c r="D1186" s="714"/>
      <c r="E1186" s="714"/>
      <c r="F1186" s="714"/>
      <c r="G1186" s="714"/>
      <c r="H1186" s="714"/>
      <c r="I1186" s="714"/>
      <c r="J1186" s="714"/>
      <c r="K1186" s="715"/>
      <c r="L1186" s="12" t="s">
        <v>18</v>
      </c>
      <c r="M1186" s="707" t="str">
        <f>$M$38</f>
        <v>％FAT （体脂肪率） は 13.0％以下 を基準とする</v>
      </c>
      <c r="N1186" s="707"/>
      <c r="O1186" s="707"/>
      <c r="P1186" s="707"/>
      <c r="Q1186" s="707"/>
      <c r="R1186" s="707"/>
      <c r="S1186" s="707"/>
      <c r="T1186" s="708" t="s">
        <v>249</v>
      </c>
      <c r="U1186" s="708"/>
      <c r="X1186" s="12"/>
      <c r="Y1186" s="114"/>
      <c r="Z1186" s="114"/>
      <c r="AA1186" s="114"/>
      <c r="AB1186" s="114"/>
      <c r="AC1186" s="114"/>
      <c r="AD1186" s="114"/>
      <c r="AE1186" s="114"/>
    </row>
    <row r="1187" spans="1:31">
      <c r="A1187" s="716"/>
      <c r="B1187" s="717"/>
      <c r="C1187" s="717"/>
      <c r="D1187" s="717"/>
      <c r="E1187" s="717"/>
      <c r="F1187" s="717"/>
      <c r="G1187" s="717"/>
      <c r="H1187" s="717"/>
      <c r="I1187" s="717"/>
      <c r="J1187" s="717"/>
      <c r="K1187" s="718"/>
      <c r="L1187" s="12" t="s">
        <v>18</v>
      </c>
      <c r="M1187" s="703" t="str">
        <f>$M$39</f>
        <v>BMI は 18.0 ～ 23.0 を標準範囲 【ＶＢ男子：中学生】 とする</v>
      </c>
      <c r="N1187" s="703"/>
      <c r="O1187" s="703"/>
      <c r="P1187" s="703"/>
      <c r="Q1187" s="703"/>
      <c r="R1187" s="703"/>
      <c r="S1187" s="703"/>
      <c r="T1187" s="704" t="str">
        <f>X1183</f>
        <v/>
      </c>
      <c r="U1187" s="705"/>
      <c r="X1187" s="12"/>
      <c r="Y1187" s="115"/>
      <c r="Z1187" s="115"/>
      <c r="AA1187" s="115"/>
      <c r="AB1187" s="115"/>
      <c r="AC1187" s="115"/>
      <c r="AD1187" s="115"/>
      <c r="AE1187" s="115"/>
    </row>
    <row r="1188" spans="1:31" ht="14.25">
      <c r="A1188" s="729" t="str">
        <f>$A$40</f>
        <v>フォーマット作成者　：　Komuro Consulting Group　小室匡史</v>
      </c>
      <c r="B1188" s="729"/>
      <c r="C1188" s="729"/>
      <c r="D1188" s="729"/>
      <c r="E1188" s="729"/>
      <c r="F1188" s="729"/>
      <c r="G1188" s="729"/>
      <c r="H1188" s="729"/>
      <c r="I1188" s="729"/>
      <c r="J1188" s="729"/>
      <c r="K1188" s="729"/>
      <c r="L1188" s="260" t="s">
        <v>18</v>
      </c>
      <c r="M1188" s="706" t="str">
        <f>$M$40</f>
        <v>LBM ： Lean Body Mass （除脂肪体重） は増加傾向が望ましい</v>
      </c>
      <c r="N1188" s="706"/>
      <c r="O1188" s="706"/>
      <c r="P1188" s="706"/>
      <c r="Q1188" s="706"/>
      <c r="R1188" s="706"/>
      <c r="S1188" s="706"/>
      <c r="T1188" s="705"/>
      <c r="U1188" s="705"/>
      <c r="X1188" s="12"/>
      <c r="Y1188" s="116"/>
      <c r="Z1188" s="116"/>
      <c r="AA1188" s="116"/>
      <c r="AB1188" s="116"/>
      <c r="AC1188" s="116"/>
      <c r="AD1188" s="116"/>
      <c r="AE1188" s="116"/>
    </row>
    <row r="1190" spans="1:31" ht="30" customHeight="1">
      <c r="A1190" s="709" t="str">
        <f>$A$1</f>
        <v>●●チームバレーボール体力指数　レーダーチャート</v>
      </c>
      <c r="B1190" s="709"/>
      <c r="C1190" s="709"/>
      <c r="D1190" s="709"/>
      <c r="E1190" s="709"/>
      <c r="F1190" s="709"/>
      <c r="G1190" s="709"/>
      <c r="H1190" s="709"/>
      <c r="I1190" s="709"/>
      <c r="J1190" s="709"/>
      <c r="K1190" s="709"/>
      <c r="L1190" s="709"/>
      <c r="M1190" s="709"/>
      <c r="N1190" s="709"/>
      <c r="O1190" s="709"/>
      <c r="P1190" s="709"/>
      <c r="Q1190" s="709"/>
      <c r="R1190" s="709"/>
      <c r="S1190" s="709"/>
      <c r="T1190" s="709"/>
      <c r="U1190" s="709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10" t="str">
        <f>IF(表示変換!B35="","",表示変換!B35)</f>
        <v/>
      </c>
      <c r="C1191" s="710"/>
      <c r="D1191" s="9"/>
      <c r="E1191" s="10" t="s">
        <v>11</v>
      </c>
      <c r="F1191" s="711" t="str">
        <f>IF(表示変換!I35="","",表示変換!I35)</f>
        <v/>
      </c>
      <c r="G1191" s="711"/>
      <c r="H1191" s="13" t="s">
        <v>12</v>
      </c>
      <c r="I1191" s="14"/>
      <c r="J1191" s="13" t="s">
        <v>13</v>
      </c>
      <c r="K1191" s="711" t="str">
        <f>IF(表示変換!J35="","",表示変換!J35)</f>
        <v/>
      </c>
      <c r="L1191" s="711"/>
      <c r="M1191" s="10" t="s">
        <v>14</v>
      </c>
      <c r="N1191" s="6"/>
      <c r="O1191" s="710" t="s">
        <v>15</v>
      </c>
      <c r="P1191" s="710"/>
      <c r="Q1191" s="710" t="str">
        <f>IF(表示変換!H35="","",表示変換!H35)</f>
        <v/>
      </c>
      <c r="R1191" s="710"/>
      <c r="S1191" s="712" t="str">
        <f>IF(入力!$C$4="","",入力!$C$4)</f>
        <v>2018.01.01</v>
      </c>
      <c r="T1191" s="712"/>
      <c r="U1191" s="9" t="s">
        <v>78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3" t="s">
        <v>5</v>
      </c>
      <c r="B1193" s="726" t="s">
        <v>6</v>
      </c>
      <c r="C1193" s="730" t="s">
        <v>0</v>
      </c>
      <c r="D1193" s="721" t="s">
        <v>28</v>
      </c>
      <c r="E1193" s="722"/>
      <c r="F1193" s="721" t="s">
        <v>40</v>
      </c>
      <c r="G1193" s="722"/>
      <c r="H1193" s="721" t="s">
        <v>272</v>
      </c>
      <c r="I1193" s="722"/>
      <c r="J1193" s="721" t="s">
        <v>26</v>
      </c>
      <c r="K1193" s="722"/>
      <c r="L1193" s="719" t="s">
        <v>41</v>
      </c>
      <c r="M1193" s="720"/>
      <c r="N1193" s="719" t="s">
        <v>42</v>
      </c>
      <c r="O1193" s="720"/>
      <c r="P1193" s="719" t="s">
        <v>27</v>
      </c>
      <c r="Q1193" s="720"/>
      <c r="R1193" s="721" t="s">
        <v>29</v>
      </c>
      <c r="S1193" s="722"/>
      <c r="T1193" s="119" t="s">
        <v>1</v>
      </c>
      <c r="U1193" s="120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4"/>
      <c r="B1194" s="727"/>
      <c r="C1194" s="731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5"/>
      <c r="B1195" s="728"/>
      <c r="C1195" s="732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251</v>
      </c>
      <c r="AA1195" s="26" t="s">
        <v>24</v>
      </c>
      <c r="AB1195" s="26" t="s">
        <v>53</v>
      </c>
      <c r="AC1195" s="26" t="s">
        <v>47</v>
      </c>
      <c r="AD1195" s="26" t="s">
        <v>56</v>
      </c>
      <c r="AE1195" s="11" t="s">
        <v>55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3"/>
      <c r="B1197" s="64"/>
      <c r="C1197" s="65"/>
      <c r="D1197" s="66"/>
      <c r="E1197" s="67"/>
      <c r="F1197" s="68"/>
      <c r="G1197" s="69"/>
      <c r="H1197" s="70"/>
      <c r="I1197" s="67"/>
      <c r="J1197" s="68"/>
      <c r="K1197" s="69"/>
      <c r="L1197" s="66"/>
      <c r="M1197" s="67"/>
      <c r="N1197" s="68"/>
      <c r="O1197" s="69"/>
      <c r="P1197" s="66"/>
      <c r="Q1197" s="67"/>
      <c r="R1197" s="64"/>
      <c r="S1197" s="69"/>
      <c r="T1197" s="70"/>
      <c r="U1197" s="69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1"/>
      <c r="B1198" s="64"/>
      <c r="C1198" s="69"/>
      <c r="D1198" s="68"/>
      <c r="E1198" s="69"/>
      <c r="F1198" s="68"/>
      <c r="G1198" s="69"/>
      <c r="H1198" s="64"/>
      <c r="I1198" s="69"/>
      <c r="J1198" s="68"/>
      <c r="K1198" s="69"/>
      <c r="L1198" s="68"/>
      <c r="M1198" s="69"/>
      <c r="N1198" s="68"/>
      <c r="O1198" s="69"/>
      <c r="P1198" s="68"/>
      <c r="Q1198" s="69"/>
      <c r="R1198" s="64"/>
      <c r="S1198" s="69"/>
      <c r="T1198" s="64"/>
      <c r="U1198" s="69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1"/>
      <c r="B1199" s="72"/>
      <c r="C1199" s="73"/>
      <c r="D1199" s="68"/>
      <c r="E1199" s="67"/>
      <c r="F1199" s="68"/>
      <c r="G1199" s="69"/>
      <c r="H1199" s="70"/>
      <c r="I1199" s="67"/>
      <c r="J1199" s="68"/>
      <c r="K1199" s="69"/>
      <c r="L1199" s="66"/>
      <c r="M1199" s="67"/>
      <c r="N1199" s="68"/>
      <c r="O1199" s="69"/>
      <c r="P1199" s="66"/>
      <c r="Q1199" s="67"/>
      <c r="R1199" s="64"/>
      <c r="S1199" s="69"/>
      <c r="T1199" s="70"/>
      <c r="U1199" s="69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72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250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287" t="str">
        <f>IF(全体項目一覧_30!AN93="","",全体項目一覧_30!AN93)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3"/>
      <c r="B1227" s="714"/>
      <c r="C1227" s="714"/>
      <c r="D1227" s="714"/>
      <c r="E1227" s="714"/>
      <c r="F1227" s="714"/>
      <c r="G1227" s="714"/>
      <c r="H1227" s="714"/>
      <c r="I1227" s="714"/>
      <c r="J1227" s="714"/>
      <c r="K1227" s="715"/>
      <c r="L1227" s="12" t="s">
        <v>18</v>
      </c>
      <c r="M1227" s="707" t="str">
        <f>$M$38</f>
        <v>％FAT （体脂肪率） は 13.0％以下 を基準とする</v>
      </c>
      <c r="N1227" s="707"/>
      <c r="O1227" s="707"/>
      <c r="P1227" s="707"/>
      <c r="Q1227" s="707"/>
      <c r="R1227" s="707"/>
      <c r="S1227" s="707"/>
      <c r="T1227" s="708" t="s">
        <v>249</v>
      </c>
      <c r="U1227" s="708"/>
      <c r="X1227" s="12"/>
      <c r="Y1227" s="114"/>
      <c r="Z1227" s="114"/>
      <c r="AA1227" s="114"/>
      <c r="AB1227" s="114"/>
      <c r="AC1227" s="114"/>
      <c r="AD1227" s="114"/>
      <c r="AE1227" s="114"/>
    </row>
    <row r="1228" spans="1:31">
      <c r="A1228" s="716"/>
      <c r="B1228" s="717"/>
      <c r="C1228" s="717"/>
      <c r="D1228" s="717"/>
      <c r="E1228" s="717"/>
      <c r="F1228" s="717"/>
      <c r="G1228" s="717"/>
      <c r="H1228" s="717"/>
      <c r="I1228" s="717"/>
      <c r="J1228" s="717"/>
      <c r="K1228" s="718"/>
      <c r="L1228" s="12" t="s">
        <v>18</v>
      </c>
      <c r="M1228" s="703" t="str">
        <f>$M$39</f>
        <v>BMI は 18.0 ～ 23.0 を標準範囲 【ＶＢ男子：中学生】 とする</v>
      </c>
      <c r="N1228" s="703"/>
      <c r="O1228" s="703"/>
      <c r="P1228" s="703"/>
      <c r="Q1228" s="703"/>
      <c r="R1228" s="703"/>
      <c r="S1228" s="703"/>
      <c r="T1228" s="704" t="str">
        <f>X1224</f>
        <v/>
      </c>
      <c r="U1228" s="705"/>
      <c r="X1228" s="12"/>
      <c r="Y1228" s="115"/>
      <c r="Z1228" s="115"/>
      <c r="AA1228" s="115"/>
      <c r="AB1228" s="115"/>
      <c r="AC1228" s="115"/>
      <c r="AD1228" s="115"/>
      <c r="AE1228" s="115"/>
    </row>
    <row r="1229" spans="1:31" ht="14.25">
      <c r="A1229" s="729" t="str">
        <f>$A$40</f>
        <v>フォーマット作成者　：　Komuro Consulting Group　小室匡史</v>
      </c>
      <c r="B1229" s="729"/>
      <c r="C1229" s="729"/>
      <c r="D1229" s="729"/>
      <c r="E1229" s="729"/>
      <c r="F1229" s="729"/>
      <c r="G1229" s="729"/>
      <c r="H1229" s="729"/>
      <c r="I1229" s="729"/>
      <c r="J1229" s="729"/>
      <c r="K1229" s="729"/>
      <c r="L1229" s="260" t="s">
        <v>18</v>
      </c>
      <c r="M1229" s="706" t="str">
        <f>$M$40</f>
        <v>LBM ： Lean Body Mass （除脂肪体重） は増加傾向が望ましい</v>
      </c>
      <c r="N1229" s="706"/>
      <c r="O1229" s="706"/>
      <c r="P1229" s="706"/>
      <c r="Q1229" s="706"/>
      <c r="R1229" s="706"/>
      <c r="S1229" s="706"/>
      <c r="T1229" s="705"/>
      <c r="U1229" s="705"/>
      <c r="X1229" s="12"/>
      <c r="Y1229" s="116"/>
      <c r="Z1229" s="116"/>
      <c r="AA1229" s="116"/>
      <c r="AB1229" s="116"/>
      <c r="AC1229" s="116"/>
      <c r="AD1229" s="116"/>
      <c r="AE1229" s="116"/>
    </row>
  </sheetData>
  <sheetProtection password="AC76" sheet="1" objects="1" scenarios="1"/>
  <mergeCells count="756"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A701:A703"/>
    <mergeCell ref="B701:B703"/>
    <mergeCell ref="A698:U698"/>
    <mergeCell ref="B699:C699"/>
    <mergeCell ref="C701:C703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D701:E701"/>
    <mergeCell ref="F701:G701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B332:B334"/>
    <mergeCell ref="C332:C334"/>
    <mergeCell ref="D332:E332"/>
    <mergeCell ref="F332:G332"/>
    <mergeCell ref="H332:I332"/>
    <mergeCell ref="A370:U370"/>
    <mergeCell ref="M366:S366"/>
    <mergeCell ref="T366:U366"/>
    <mergeCell ref="M367:S367"/>
    <mergeCell ref="T367:U368"/>
    <mergeCell ref="M368:S368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B291:B293"/>
    <mergeCell ref="C291:C293"/>
    <mergeCell ref="D291:E291"/>
    <mergeCell ref="F291:G291"/>
    <mergeCell ref="H291:I291"/>
    <mergeCell ref="M325:S325"/>
    <mergeCell ref="T325:U325"/>
    <mergeCell ref="M326:S326"/>
    <mergeCell ref="T326:U327"/>
    <mergeCell ref="M327:S327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A291:A293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B43:C43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B4:B6"/>
    <mergeCell ref="C4:C6"/>
    <mergeCell ref="D4:E4"/>
    <mergeCell ref="F4:G4"/>
    <mergeCell ref="H4:I4"/>
    <mergeCell ref="J4:K4"/>
    <mergeCell ref="A83:U83"/>
    <mergeCell ref="B84:C84"/>
    <mergeCell ref="A86:A88"/>
    <mergeCell ref="B86:B88"/>
    <mergeCell ref="C86:C88"/>
    <mergeCell ref="A81:K81"/>
    <mergeCell ref="F43:G43"/>
    <mergeCell ref="K43:L43"/>
    <mergeCell ref="O43:P43"/>
    <mergeCell ref="J45:K45"/>
    <mergeCell ref="L45:M45"/>
    <mergeCell ref="N45:O45"/>
    <mergeCell ref="P45:Q45"/>
    <mergeCell ref="R45:S45"/>
    <mergeCell ref="Q43:R43"/>
    <mergeCell ref="S43:T43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Y121:AG121"/>
    <mergeCell ref="R86:S86"/>
    <mergeCell ref="A122:K122"/>
    <mergeCell ref="M120:S120"/>
    <mergeCell ref="T120:U120"/>
    <mergeCell ref="M121:S121"/>
    <mergeCell ref="T121:U122"/>
    <mergeCell ref="M122:S122"/>
    <mergeCell ref="D86:E86"/>
    <mergeCell ref="F86:G86"/>
    <mergeCell ref="H86:I86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A127:A129"/>
    <mergeCell ref="A163:K163"/>
    <mergeCell ref="D127:E127"/>
    <mergeCell ref="F127:G127"/>
    <mergeCell ref="H127:I127"/>
    <mergeCell ref="P127:Q127"/>
    <mergeCell ref="M161:S161"/>
    <mergeCell ref="T161:U161"/>
    <mergeCell ref="M162:S162"/>
    <mergeCell ref="T162:U163"/>
    <mergeCell ref="M163:S163"/>
    <mergeCell ref="Q781:R781"/>
    <mergeCell ref="S781:T781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B207:C207"/>
    <mergeCell ref="F207:G207"/>
    <mergeCell ref="K207:L207"/>
    <mergeCell ref="O207:P207"/>
    <mergeCell ref="Q207:R207"/>
    <mergeCell ref="S207:T207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M817:S817"/>
    <mergeCell ref="T817:U817"/>
    <mergeCell ref="M818:S818"/>
    <mergeCell ref="T818:U819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A860:K860"/>
    <mergeCell ref="A858:K859"/>
    <mergeCell ref="T940:U940"/>
    <mergeCell ref="M941:S941"/>
    <mergeCell ref="T941:U942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A899:K900"/>
    <mergeCell ref="A940:K941"/>
    <mergeCell ref="C906:C908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M940:S940"/>
    <mergeCell ref="M942:S942"/>
    <mergeCell ref="S986:T986"/>
    <mergeCell ref="M982:S982"/>
    <mergeCell ref="T982:U983"/>
    <mergeCell ref="M983:S983"/>
    <mergeCell ref="A981:K982"/>
    <mergeCell ref="P988:Q988"/>
    <mergeCell ref="R988:S988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L988:M988"/>
    <mergeCell ref="N988:O988"/>
    <mergeCell ref="A1029:A1031"/>
    <mergeCell ref="M1022:S1022"/>
    <mergeCell ref="T1022:U1022"/>
    <mergeCell ref="A1111:A1113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A1108:U1108"/>
    <mergeCell ref="B1109:C1109"/>
    <mergeCell ref="F1109:G1109"/>
    <mergeCell ref="K1109:L1109"/>
    <mergeCell ref="O1109:P1109"/>
    <mergeCell ref="M1105:S1105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P1152:Q1152"/>
    <mergeCell ref="R1152:S1152"/>
    <mergeCell ref="M1145:S1145"/>
    <mergeCell ref="T1145:U1145"/>
    <mergeCell ref="M1146:S1146"/>
    <mergeCell ref="T1146:U1147"/>
    <mergeCell ref="M1147:S1147"/>
    <mergeCell ref="M1186:S1186"/>
    <mergeCell ref="T1186:U1186"/>
    <mergeCell ref="A1229:K1229"/>
    <mergeCell ref="M1227:S1227"/>
    <mergeCell ref="T1227:U1227"/>
    <mergeCell ref="M1228:S1228"/>
    <mergeCell ref="T1228:U1229"/>
    <mergeCell ref="M1229:S1229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A1190:U1190"/>
    <mergeCell ref="B1191:C1191"/>
    <mergeCell ref="F1191:G1191"/>
    <mergeCell ref="K1191:L1191"/>
    <mergeCell ref="O1191:P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38:U3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A42:U42"/>
    <mergeCell ref="A40:K40"/>
    <mergeCell ref="B45:B47"/>
    <mergeCell ref="C45:C47"/>
    <mergeCell ref="D45:E45"/>
    <mergeCell ref="F45:G45"/>
    <mergeCell ref="H45:I45"/>
    <mergeCell ref="A45:A47"/>
    <mergeCell ref="M202:S202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A206:U206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T407:U407"/>
    <mergeCell ref="M408:S408"/>
    <mergeCell ref="T408:U409"/>
    <mergeCell ref="M409:S40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A409:K409"/>
    <mergeCell ref="A407:K408"/>
    <mergeCell ref="M407:S407"/>
    <mergeCell ref="T489:U489"/>
    <mergeCell ref="M490:S490"/>
    <mergeCell ref="T490:U491"/>
    <mergeCell ref="M491:S49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A491:K491"/>
    <mergeCell ref="A489:K490"/>
    <mergeCell ref="M489:S489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A573:K573"/>
    <mergeCell ref="A571:K572"/>
    <mergeCell ref="M571:S571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L660:M660"/>
    <mergeCell ref="N660:O660"/>
    <mergeCell ref="P660:Q660"/>
    <mergeCell ref="R660:S660"/>
    <mergeCell ref="M735:S735"/>
    <mergeCell ref="T735:U735"/>
    <mergeCell ref="M736:S736"/>
    <mergeCell ref="T736:U737"/>
    <mergeCell ref="M737:S737"/>
    <mergeCell ref="M776:S776"/>
    <mergeCell ref="T776:U776"/>
    <mergeCell ref="M777:S777"/>
    <mergeCell ref="T777:U778"/>
    <mergeCell ref="M778:S778"/>
    <mergeCell ref="M819:S819"/>
    <mergeCell ref="M858:S858"/>
    <mergeCell ref="T858:U858"/>
    <mergeCell ref="M859:S859"/>
    <mergeCell ref="T859:U860"/>
    <mergeCell ref="M860:S860"/>
    <mergeCell ref="M899:S899"/>
    <mergeCell ref="T899:U899"/>
    <mergeCell ref="M900:S900"/>
    <mergeCell ref="T900:U901"/>
    <mergeCell ref="M901:S901"/>
    <mergeCell ref="M981:S981"/>
    <mergeCell ref="T981:U98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A906:A908"/>
    <mergeCell ref="B906:B908"/>
    <mergeCell ref="J906:K906"/>
    <mergeCell ref="L906:M906"/>
    <mergeCell ref="N906:O906"/>
    <mergeCell ref="J947:K947"/>
    <mergeCell ref="L947:M947"/>
    <mergeCell ref="N947:O947"/>
    <mergeCell ref="A944:U944"/>
    <mergeCell ref="P947:Q947"/>
    <mergeCell ref="M1023:S1023"/>
    <mergeCell ref="T1023:U1024"/>
    <mergeCell ref="M1024:S1024"/>
    <mergeCell ref="M1063:S1063"/>
    <mergeCell ref="T1063:U1063"/>
    <mergeCell ref="M1064:S1064"/>
    <mergeCell ref="T1064:U1065"/>
    <mergeCell ref="M1065:S106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A1022:K1023"/>
    <mergeCell ref="A1063:K1064"/>
    <mergeCell ref="A1104:K1105"/>
    <mergeCell ref="M1104:S1104"/>
    <mergeCell ref="T1104:U1104"/>
  </mergeCells>
  <phoneticPr fontId="17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A1:AY15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30" t="s">
        <v>243</v>
      </c>
      <c r="B1" s="630"/>
      <c r="C1" s="630"/>
      <c r="D1" s="630"/>
      <c r="E1" s="630"/>
      <c r="F1" s="630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</row>
    <row r="2" spans="1:50" ht="14.25" thickBot="1"/>
    <row r="3" spans="1:50">
      <c r="A3" s="591" t="str">
        <f>IF(入力!A3="","",入力!A3)</f>
        <v>測定日【関数】</v>
      </c>
      <c r="B3" s="592"/>
      <c r="C3" s="584">
        <f>IF(入力!C3="","",入力!C3)</f>
        <v>43101</v>
      </c>
      <c r="D3" s="584"/>
      <c r="E3" s="584"/>
      <c r="F3" s="585"/>
      <c r="G3" s="261"/>
      <c r="H3" s="168" t="s">
        <v>151</v>
      </c>
    </row>
    <row r="4" spans="1:50">
      <c r="A4" s="593" t="str">
        <f>IF(入力!A4="","",入力!A4)</f>
        <v>測定日【表示】</v>
      </c>
      <c r="B4" s="588"/>
      <c r="C4" s="586" t="str">
        <f>IF(入力!C4="","",入力!C4)</f>
        <v>2018.01.01</v>
      </c>
      <c r="D4" s="586"/>
      <c r="E4" s="586"/>
      <c r="F4" s="587"/>
      <c r="G4" s="261"/>
      <c r="H4" s="168" t="s">
        <v>153</v>
      </c>
    </row>
    <row r="5" spans="1:50">
      <c r="A5" s="593" t="str">
        <f>IF(入力!A5="","",入力!A5)</f>
        <v>測定場所</v>
      </c>
      <c r="B5" s="588"/>
      <c r="C5" s="588" t="str">
        <f>IF(入力!C5="","",入力!C5)</f>
        <v>●●トレーニングセンター</v>
      </c>
      <c r="D5" s="588"/>
      <c r="E5" s="588"/>
      <c r="F5" s="589"/>
      <c r="G5" s="261"/>
      <c r="H5" s="168" t="s">
        <v>154</v>
      </c>
    </row>
    <row r="6" spans="1:50">
      <c r="A6" s="593" t="str">
        <f>IF(入力!A6="","",入力!A6)</f>
        <v>チームカテゴリー</v>
      </c>
      <c r="B6" s="588"/>
      <c r="C6" s="588" t="str">
        <f>IF(入力!C6="","",入力!C6)</f>
        <v>●●チーム</v>
      </c>
      <c r="D6" s="588"/>
      <c r="E6" s="588"/>
      <c r="F6" s="589"/>
      <c r="G6" s="262"/>
    </row>
    <row r="7" spans="1:50" ht="15" thickBot="1">
      <c r="A7" s="582" t="s">
        <v>279</v>
      </c>
      <c r="B7" s="583"/>
      <c r="C7" s="628" t="s">
        <v>278</v>
      </c>
      <c r="D7" s="628"/>
      <c r="E7" s="628"/>
      <c r="F7" s="629"/>
    </row>
    <row r="8" spans="1:50" ht="13.5" customHeight="1" thickBot="1">
      <c r="Q8" s="62"/>
      <c r="R8" s="62"/>
      <c r="V8" s="62"/>
      <c r="W8" s="62"/>
      <c r="X8" s="62"/>
      <c r="Y8" s="62"/>
      <c r="Z8" s="62"/>
      <c r="AA8" s="62"/>
      <c r="AB8" s="62"/>
    </row>
    <row r="9" spans="1:50">
      <c r="A9" s="594" t="s">
        <v>30</v>
      </c>
      <c r="B9" s="556" t="s">
        <v>43</v>
      </c>
      <c r="C9" s="556" t="s">
        <v>89</v>
      </c>
      <c r="D9" s="556" t="s">
        <v>59</v>
      </c>
      <c r="E9" s="556" t="s">
        <v>64</v>
      </c>
      <c r="F9" s="556" t="s">
        <v>90</v>
      </c>
      <c r="G9" s="556" t="s">
        <v>62</v>
      </c>
      <c r="H9" s="556" t="s">
        <v>237</v>
      </c>
      <c r="I9" s="556" t="s">
        <v>60</v>
      </c>
      <c r="J9" s="569" t="s">
        <v>61</v>
      </c>
      <c r="K9" s="559" t="s">
        <v>99</v>
      </c>
      <c r="L9" s="560"/>
      <c r="M9" s="560"/>
      <c r="N9" s="560"/>
      <c r="O9" s="560"/>
      <c r="P9" s="560"/>
      <c r="Q9" s="560"/>
      <c r="R9" s="561"/>
      <c r="S9" s="578" t="s">
        <v>275</v>
      </c>
      <c r="T9" s="579"/>
      <c r="U9" s="572" t="s">
        <v>103</v>
      </c>
      <c r="V9" s="573"/>
      <c r="W9" s="542" t="s">
        <v>110</v>
      </c>
      <c r="X9" s="543"/>
      <c r="Y9" s="543"/>
      <c r="Z9" s="543"/>
      <c r="AA9" s="543"/>
      <c r="AB9" s="543"/>
      <c r="AC9" s="543"/>
      <c r="AD9" s="543"/>
      <c r="AE9" s="543"/>
      <c r="AF9" s="543"/>
      <c r="AG9" s="543"/>
      <c r="AH9" s="543"/>
      <c r="AI9" s="543"/>
      <c r="AJ9" s="543"/>
      <c r="AK9" s="543"/>
      <c r="AL9" s="544"/>
      <c r="AM9" s="615" t="s">
        <v>113</v>
      </c>
      <c r="AN9" s="616"/>
      <c r="AO9" s="616"/>
      <c r="AP9" s="616"/>
      <c r="AQ9" s="616"/>
      <c r="AR9" s="617"/>
      <c r="AS9" s="609" t="s">
        <v>119</v>
      </c>
      <c r="AT9" s="610"/>
      <c r="AU9" s="601" t="s">
        <v>169</v>
      </c>
      <c r="AV9" s="601"/>
      <c r="AW9" s="601"/>
      <c r="AX9" s="602"/>
    </row>
    <row r="10" spans="1:50">
      <c r="A10" s="595"/>
      <c r="B10" s="557"/>
      <c r="C10" s="557"/>
      <c r="D10" s="557"/>
      <c r="E10" s="557"/>
      <c r="F10" s="557"/>
      <c r="G10" s="557"/>
      <c r="H10" s="557"/>
      <c r="I10" s="557"/>
      <c r="J10" s="570"/>
      <c r="K10" s="562"/>
      <c r="L10" s="563"/>
      <c r="M10" s="563"/>
      <c r="N10" s="563"/>
      <c r="O10" s="563"/>
      <c r="P10" s="563"/>
      <c r="Q10" s="563"/>
      <c r="R10" s="564"/>
      <c r="S10" s="580"/>
      <c r="T10" s="581"/>
      <c r="U10" s="574"/>
      <c r="V10" s="625"/>
      <c r="W10" s="550" t="s">
        <v>111</v>
      </c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2"/>
      <c r="AK10" s="540" t="s">
        <v>104</v>
      </c>
      <c r="AL10" s="541"/>
      <c r="AM10" s="613" t="s">
        <v>114</v>
      </c>
      <c r="AN10" s="598"/>
      <c r="AO10" s="613" t="s">
        <v>115</v>
      </c>
      <c r="AP10" s="598"/>
      <c r="AQ10" s="613" t="s">
        <v>116</v>
      </c>
      <c r="AR10" s="598"/>
      <c r="AS10" s="611"/>
      <c r="AT10" s="612"/>
      <c r="AU10" s="603"/>
      <c r="AV10" s="603"/>
      <c r="AW10" s="603"/>
      <c r="AX10" s="604"/>
    </row>
    <row r="11" spans="1:50">
      <c r="A11" s="595"/>
      <c r="B11" s="557"/>
      <c r="C11" s="557"/>
      <c r="D11" s="557"/>
      <c r="E11" s="557"/>
      <c r="F11" s="557"/>
      <c r="G11" s="557"/>
      <c r="H11" s="557"/>
      <c r="I11" s="557"/>
      <c r="J11" s="570"/>
      <c r="K11" s="151" t="s">
        <v>91</v>
      </c>
      <c r="L11" s="152" t="s">
        <v>92</v>
      </c>
      <c r="M11" s="153" t="s">
        <v>163</v>
      </c>
      <c r="N11" s="153" t="s">
        <v>164</v>
      </c>
      <c r="O11" s="153" t="s">
        <v>107</v>
      </c>
      <c r="P11" s="153" t="s">
        <v>98</v>
      </c>
      <c r="Q11" s="567" t="s">
        <v>125</v>
      </c>
      <c r="R11" s="568"/>
      <c r="S11" s="576" t="s">
        <v>273</v>
      </c>
      <c r="T11" s="577"/>
      <c r="U11" s="626" t="s">
        <v>271</v>
      </c>
      <c r="V11" s="627"/>
      <c r="W11" s="553" t="s">
        <v>112</v>
      </c>
      <c r="X11" s="554"/>
      <c r="Y11" s="555"/>
      <c r="Z11" s="546" t="s">
        <v>105</v>
      </c>
      <c r="AA11" s="547"/>
      <c r="AB11" s="548"/>
      <c r="AC11" s="546" t="s">
        <v>239</v>
      </c>
      <c r="AD11" s="547"/>
      <c r="AE11" s="548"/>
      <c r="AF11" s="546" t="s">
        <v>240</v>
      </c>
      <c r="AG11" s="547"/>
      <c r="AH11" s="548"/>
      <c r="AI11" s="546" t="s">
        <v>106</v>
      </c>
      <c r="AJ11" s="549"/>
      <c r="AK11" s="547" t="s">
        <v>241</v>
      </c>
      <c r="AL11" s="549"/>
      <c r="AM11" s="599" t="s">
        <v>117</v>
      </c>
      <c r="AN11" s="600"/>
      <c r="AO11" s="312" t="s">
        <v>118</v>
      </c>
      <c r="AP11" s="316" t="s">
        <v>167</v>
      </c>
      <c r="AQ11" s="599" t="s">
        <v>236</v>
      </c>
      <c r="AR11" s="600"/>
      <c r="AS11" s="156" t="s">
        <v>120</v>
      </c>
      <c r="AT11" s="199" t="s">
        <v>147</v>
      </c>
      <c r="AU11" s="605" t="s">
        <v>170</v>
      </c>
      <c r="AV11" s="606"/>
      <c r="AW11" s="607" t="s">
        <v>171</v>
      </c>
      <c r="AX11" s="608"/>
    </row>
    <row r="12" spans="1:50">
      <c r="A12" s="595"/>
      <c r="B12" s="557"/>
      <c r="C12" s="557"/>
      <c r="D12" s="557"/>
      <c r="E12" s="557"/>
      <c r="F12" s="557"/>
      <c r="G12" s="557"/>
      <c r="H12" s="557"/>
      <c r="I12" s="557"/>
      <c r="J12" s="570"/>
      <c r="K12" s="140"/>
      <c r="L12" s="141"/>
      <c r="M12" s="142"/>
      <c r="N12" s="142"/>
      <c r="O12" s="142"/>
      <c r="P12" s="142"/>
      <c r="Q12" s="154" t="s">
        <v>126</v>
      </c>
      <c r="R12" s="155" t="s">
        <v>127</v>
      </c>
      <c r="S12" s="189" t="s">
        <v>162</v>
      </c>
      <c r="T12" s="143" t="s">
        <v>306</v>
      </c>
      <c r="U12" s="144" t="s">
        <v>108</v>
      </c>
      <c r="V12" s="301" t="s">
        <v>307</v>
      </c>
      <c r="W12" s="293" t="s">
        <v>108</v>
      </c>
      <c r="X12" s="126" t="s">
        <v>307</v>
      </c>
      <c r="Y12" s="126" t="s">
        <v>124</v>
      </c>
      <c r="Z12" s="124" t="s">
        <v>108</v>
      </c>
      <c r="AA12" s="126" t="s">
        <v>307</v>
      </c>
      <c r="AB12" s="126" t="s">
        <v>124</v>
      </c>
      <c r="AC12" s="124" t="s">
        <v>108</v>
      </c>
      <c r="AD12" s="126" t="s">
        <v>307</v>
      </c>
      <c r="AE12" s="126" t="s">
        <v>124</v>
      </c>
      <c r="AF12" s="124" t="s">
        <v>108</v>
      </c>
      <c r="AG12" s="126" t="s">
        <v>307</v>
      </c>
      <c r="AH12" s="126" t="s">
        <v>124</v>
      </c>
      <c r="AI12" s="124" t="s">
        <v>108</v>
      </c>
      <c r="AJ12" s="257" t="s">
        <v>307</v>
      </c>
      <c r="AK12" s="124" t="s">
        <v>108</v>
      </c>
      <c r="AL12" s="123" t="s">
        <v>307</v>
      </c>
      <c r="AM12" s="125" t="s">
        <v>128</v>
      </c>
      <c r="AN12" s="313" t="s">
        <v>129</v>
      </c>
      <c r="AO12" s="125"/>
      <c r="AP12" s="317"/>
      <c r="AQ12" s="125" t="s">
        <v>176</v>
      </c>
      <c r="AR12" s="138" t="s">
        <v>177</v>
      </c>
      <c r="AS12" s="139"/>
      <c r="AT12" s="200"/>
      <c r="AU12" s="208" t="s">
        <v>172</v>
      </c>
      <c r="AV12" s="209" t="s">
        <v>307</v>
      </c>
      <c r="AW12" s="208" t="s">
        <v>172</v>
      </c>
      <c r="AX12" s="211" t="s">
        <v>307</v>
      </c>
    </row>
    <row r="13" spans="1:50">
      <c r="A13" s="596"/>
      <c r="B13" s="558"/>
      <c r="C13" s="558"/>
      <c r="D13" s="558"/>
      <c r="E13" s="558"/>
      <c r="F13" s="558"/>
      <c r="G13" s="558"/>
      <c r="H13" s="558"/>
      <c r="I13" s="558"/>
      <c r="J13" s="571"/>
      <c r="K13" s="127" t="s">
        <v>95</v>
      </c>
      <c r="L13" s="128" t="s">
        <v>94</v>
      </c>
      <c r="M13" s="129" t="s">
        <v>178</v>
      </c>
      <c r="N13" s="129" t="s">
        <v>178</v>
      </c>
      <c r="O13" s="129" t="s">
        <v>94</v>
      </c>
      <c r="P13" s="129" t="s">
        <v>300</v>
      </c>
      <c r="Q13" s="165" t="s">
        <v>95</v>
      </c>
      <c r="R13" s="166" t="s">
        <v>95</v>
      </c>
      <c r="S13" s="130" t="s">
        <v>102</v>
      </c>
      <c r="T13" s="308" t="s">
        <v>102</v>
      </c>
      <c r="U13" s="134" t="s">
        <v>102</v>
      </c>
      <c r="V13" s="302" t="s">
        <v>102</v>
      </c>
      <c r="W13" s="303" t="s">
        <v>95</v>
      </c>
      <c r="X13" s="135" t="s">
        <v>95</v>
      </c>
      <c r="Y13" s="135" t="s">
        <v>95</v>
      </c>
      <c r="Z13" s="133" t="s">
        <v>95</v>
      </c>
      <c r="AA13" s="135" t="s">
        <v>95</v>
      </c>
      <c r="AB13" s="135" t="s">
        <v>95</v>
      </c>
      <c r="AC13" s="133" t="s">
        <v>95</v>
      </c>
      <c r="AD13" s="135" t="s">
        <v>95</v>
      </c>
      <c r="AE13" s="135" t="s">
        <v>95</v>
      </c>
      <c r="AF13" s="133" t="s">
        <v>95</v>
      </c>
      <c r="AG13" s="135" t="s">
        <v>95</v>
      </c>
      <c r="AH13" s="135" t="s">
        <v>95</v>
      </c>
      <c r="AI13" s="133" t="s">
        <v>109</v>
      </c>
      <c r="AJ13" s="258" t="s">
        <v>109</v>
      </c>
      <c r="AK13" s="133" t="s">
        <v>109</v>
      </c>
      <c r="AL13" s="136" t="s">
        <v>109</v>
      </c>
      <c r="AM13" s="132" t="s">
        <v>95</v>
      </c>
      <c r="AN13" s="314" t="s">
        <v>95</v>
      </c>
      <c r="AO13" s="311" t="s">
        <v>95</v>
      </c>
      <c r="AP13" s="314" t="s">
        <v>168</v>
      </c>
      <c r="AQ13" s="311" t="s">
        <v>95</v>
      </c>
      <c r="AR13" s="157" t="s">
        <v>95</v>
      </c>
      <c r="AS13" s="158" t="s">
        <v>109</v>
      </c>
      <c r="AT13" s="201" t="s">
        <v>132</v>
      </c>
      <c r="AU13" s="210" t="s">
        <v>301</v>
      </c>
      <c r="AV13" s="210" t="s">
        <v>301</v>
      </c>
      <c r="AW13" s="210" t="s">
        <v>301</v>
      </c>
      <c r="AX13" s="212" t="s">
        <v>301</v>
      </c>
    </row>
    <row r="14" spans="1:50">
      <c r="A14" s="84">
        <f>IF(入力!A14="","",入力!A14)</f>
        <v>1</v>
      </c>
      <c r="B14" s="146" t="str">
        <f>IF(入力!B14="","",入力!B14)</f>
        <v/>
      </c>
      <c r="C14" s="146" t="str">
        <f>IF(入力!C14="","",入力!C14)</f>
        <v/>
      </c>
      <c r="D14" s="91" t="str">
        <f>IF(入力!D14="","",入力!D14)</f>
        <v/>
      </c>
      <c r="E14" s="207" t="str">
        <f>IF(入力!E14="", IF(D14="","",DATEDIF(D14,入力!$C$3,"Y")),入力!E14)</f>
        <v/>
      </c>
      <c r="F14" s="207" t="str">
        <f>IF(入力!F14="","",入力!F14)</f>
        <v/>
      </c>
      <c r="G14" s="146" t="str">
        <f>IF(入力!G14="","",入力!G14)</f>
        <v/>
      </c>
      <c r="H14" s="146" t="str">
        <f>IF(入力!H14="","",入力!H14)</f>
        <v/>
      </c>
      <c r="I14" s="207" t="str">
        <f>IF(入力!I14="","",入力!I14)</f>
        <v/>
      </c>
      <c r="J14" s="122" t="str">
        <f>IF(入力!J14="","",入力!J14)</f>
        <v/>
      </c>
      <c r="K14" s="406" t="str">
        <f>IF(入力!K14="","",入力!K14)</f>
        <v/>
      </c>
      <c r="L14" s="342" t="str">
        <f>IF(入力!L14="","",入力!L14)</f>
        <v/>
      </c>
      <c r="M14" s="325" t="str">
        <f>IF(入力!M14="","",入力!M14)</f>
        <v/>
      </c>
      <c r="N14" s="325" t="str">
        <f>IF(入力!N14="","",入力!N14)</f>
        <v/>
      </c>
      <c r="O14" s="325" t="str">
        <f>IF(入力!O14="", IF(OR(入力!L14="",入力!M14="",入力!N14=""),"",(入力!L14-(入力!L14*(4.57/(1.0868-0.00133*(入力!M14+入力!N14))-4.142)*100)/100)),入力!O14)</f>
        <v/>
      </c>
      <c r="P14" s="325" t="str">
        <f>IF(入力!P14="", IF(入力!K14="","",IF(入力!L14="","",入力!L14/POWER(入力!K14/100,2))),入力!P14)</f>
        <v/>
      </c>
      <c r="Q14" s="407" t="str">
        <f>IF(入力!Q14="","",入力!Q14)</f>
        <v/>
      </c>
      <c r="R14" s="379" t="str">
        <f>IF(入力!R14="","",入力!R14)</f>
        <v/>
      </c>
      <c r="S14" s="348" t="str">
        <f>IF(入力!S14="","",入力!S14)</f>
        <v/>
      </c>
      <c r="T14" s="343" t="str">
        <f>IF(入力!T14="","",入力!T14)</f>
        <v/>
      </c>
      <c r="U14" s="344" t="str">
        <f>IF(入力!U14="","",入力!U14)</f>
        <v/>
      </c>
      <c r="V14" s="413" t="str">
        <f>IF(入力!V14="","",入力!V14)</f>
        <v/>
      </c>
      <c r="W14" s="417" t="str">
        <f>IF(入力!W14="","",入力!W14)</f>
        <v/>
      </c>
      <c r="X14" s="418" t="str">
        <f>IF(入力!X14="","",入力!X14)</f>
        <v/>
      </c>
      <c r="Y14" s="361" t="str">
        <f>IF(入力!Y14="", IF(入力!W14="",IF(入力!X14="","",入力!X14-入力!Q14),IF(入力!X14="",入力!W14-入力!Q14,IF(入力!W14&gt;入力!X14,入力!W14-入力!Q14,入力!X14-入力!Q14))),入力!Y14)</f>
        <v/>
      </c>
      <c r="Z14" s="361" t="str">
        <f>IF(入力!Z14="","",入力!Z14)</f>
        <v/>
      </c>
      <c r="AA14" s="361" t="str">
        <f>IF(入力!AA14="","",入力!AA14)</f>
        <v/>
      </c>
      <c r="AB14" s="361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361" t="str">
        <f>IF(入力!AC14="","",入力!AC14)</f>
        <v/>
      </c>
      <c r="AD14" s="361" t="str">
        <f>IF(入力!AD14="","",入力!AD14)</f>
        <v/>
      </c>
      <c r="AE14" s="361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361" t="str">
        <f>IF(入力!AF14="","",入力!AF14)</f>
        <v/>
      </c>
      <c r="AG14" s="361" t="str">
        <f>IF(入力!AG14="","",入力!AG14)</f>
        <v/>
      </c>
      <c r="AH14" s="361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342" t="str">
        <f>IF(入力!AI14="","",入力!AI14)</f>
        <v/>
      </c>
      <c r="AJ14" s="354" t="str">
        <f>IF(入力!AJ14="","",入力!AJ14)</f>
        <v/>
      </c>
      <c r="AK14" s="340" t="str">
        <f>IF(入力!AK14="","",入力!AK14)</f>
        <v/>
      </c>
      <c r="AL14" s="345" t="str">
        <f>IF(入力!AL14="","",入力!AL14)</f>
        <v/>
      </c>
      <c r="AM14" s="324" t="str">
        <f>IF(入力!AM14="","",入力!AM14)</f>
        <v/>
      </c>
      <c r="AN14" s="379" t="str">
        <f>IF(入力!AN14="","",入力!AN14)</f>
        <v/>
      </c>
      <c r="AO14" s="324" t="str">
        <f>IF(入力!AO14="","",入力!AO14)</f>
        <v/>
      </c>
      <c r="AP14" s="379" t="str">
        <f>IF(入力!AP14="","",入力!AP14)</f>
        <v/>
      </c>
      <c r="AQ14" s="324" t="str">
        <f>IF(入力!AQ14="","",入力!AQ14)</f>
        <v/>
      </c>
      <c r="AR14" s="379" t="str">
        <f>IF(入力!AR14="","",入力!AR14)</f>
        <v/>
      </c>
      <c r="AS14" s="389" t="str">
        <f>IF(入力!AS14="","",入力!AS14)</f>
        <v/>
      </c>
      <c r="AT14" s="425" t="str">
        <f>IF(入力!AT14="","",入力!AT14)</f>
        <v/>
      </c>
      <c r="AU14" s="324" t="str">
        <f>IF(入力!AU14="","",入力!AU14)</f>
        <v/>
      </c>
      <c r="AV14" s="332" t="str">
        <f>IF(入力!AV14="","",入力!AV14)</f>
        <v/>
      </c>
      <c r="AW14" s="324" t="str">
        <f>IF(入力!AW14="","",入力!AW14)</f>
        <v/>
      </c>
      <c r="AX14" s="396" t="str">
        <f>IF(入力!AX14="","",入力!AX14)</f>
        <v/>
      </c>
    </row>
    <row r="15" spans="1:50">
      <c r="A15" s="84">
        <f>IF(入力!A15="","",入力!A15)</f>
        <v>2</v>
      </c>
      <c r="B15" s="146" t="str">
        <f>IF(入力!B15="","",入力!B15)</f>
        <v/>
      </c>
      <c r="C15" s="146" t="str">
        <f>IF(入力!C15="","",入力!C15)</f>
        <v/>
      </c>
      <c r="D15" s="91" t="str">
        <f>IF(入力!D15="","",入力!D15)</f>
        <v/>
      </c>
      <c r="E15" s="220" t="str">
        <f>IF(入力!E15="", IF(D15="","",DATEDIF(D15,入力!$C$3,"Y")),入力!E15)</f>
        <v/>
      </c>
      <c r="F15" s="220" t="str">
        <f>IF(入力!F15="","",入力!F15)</f>
        <v/>
      </c>
      <c r="G15" s="146" t="str">
        <f>IF(入力!G15="","",入力!G15)</f>
        <v/>
      </c>
      <c r="H15" s="146" t="str">
        <f>IF(入力!H15="","",入力!H15)</f>
        <v/>
      </c>
      <c r="I15" s="220" t="str">
        <f>IF(入力!I15="","",入力!I15)</f>
        <v/>
      </c>
      <c r="J15" s="122" t="str">
        <f>IF(入力!J15="","",入力!J15)</f>
        <v/>
      </c>
      <c r="K15" s="406" t="str">
        <f>IF(入力!K15="","",入力!K15)</f>
        <v/>
      </c>
      <c r="L15" s="342" t="str">
        <f>IF(入力!L15="","",入力!L15)</f>
        <v/>
      </c>
      <c r="M15" s="325" t="str">
        <f>IF(入力!M15="","",入力!M15)</f>
        <v/>
      </c>
      <c r="N15" s="325" t="str">
        <f>IF(入力!N15="","",入力!N15)</f>
        <v/>
      </c>
      <c r="O15" s="325" t="str">
        <f>IF(入力!O15="", IF(OR(入力!L15="",入力!M15="",入力!N15=""),"",(入力!L15-(入力!L15*(4.57/(1.0868-0.00133*(入力!M15+入力!N15))-4.142)*100)/100)),入力!O15)</f>
        <v/>
      </c>
      <c r="P15" s="325" t="str">
        <f>IF(入力!P15="", IF(入力!K15="","",IF(入力!L15="","",入力!L15/POWER(入力!K15/100,2))),入力!P15)</f>
        <v/>
      </c>
      <c r="Q15" s="407" t="str">
        <f>IF(入力!Q15="","",入力!Q15)</f>
        <v/>
      </c>
      <c r="R15" s="379" t="str">
        <f>IF(入力!R15="","",入力!R15)</f>
        <v/>
      </c>
      <c r="S15" s="342" t="str">
        <f>IF(入力!S15="","",入力!S15)</f>
        <v/>
      </c>
      <c r="T15" s="352" t="str">
        <f>IF(入力!T15="","",入力!T15)</f>
        <v/>
      </c>
      <c r="U15" s="344" t="str">
        <f>IF(入力!U15="","",入力!U15)</f>
        <v/>
      </c>
      <c r="V15" s="413" t="str">
        <f>IF(入力!V15="","",入力!V15)</f>
        <v/>
      </c>
      <c r="W15" s="417" t="str">
        <f>IF(入力!W15="","",入力!W15)</f>
        <v/>
      </c>
      <c r="X15" s="418" t="str">
        <f>IF(入力!X15="","",入力!X15)</f>
        <v/>
      </c>
      <c r="Y15" s="361" t="str">
        <f>IF(入力!Y15="", IF(入力!W15="",IF(入力!X15="","",入力!X15-入力!Q15),IF(入力!X15="",入力!W15-入力!Q15,IF(入力!W15&gt;入力!X15,入力!W15-入力!Q15,入力!X15-入力!Q15))),入力!Y15)</f>
        <v/>
      </c>
      <c r="Z15" s="361" t="str">
        <f>IF(入力!Z15="","",入力!Z15)</f>
        <v/>
      </c>
      <c r="AA15" s="361" t="str">
        <f>IF(入力!AA15="","",入力!AA15)</f>
        <v/>
      </c>
      <c r="AB15" s="361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361" t="str">
        <f>IF(入力!AC15="","",入力!AC15)</f>
        <v/>
      </c>
      <c r="AD15" s="361" t="str">
        <f>IF(入力!AD15="","",入力!AD15)</f>
        <v/>
      </c>
      <c r="AE15" s="361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361" t="str">
        <f>IF(入力!AF15="","",入力!AF15)</f>
        <v/>
      </c>
      <c r="AG15" s="361" t="str">
        <f>IF(入力!AG15="","",入力!AG15)</f>
        <v/>
      </c>
      <c r="AH15" s="361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342" t="str">
        <f>IF(入力!AI15="","",入力!AI15)</f>
        <v/>
      </c>
      <c r="AJ15" s="354" t="str">
        <f>IF(入力!AJ15="","",入力!AJ15)</f>
        <v/>
      </c>
      <c r="AK15" s="340" t="str">
        <f>IF(入力!AK15="","",入力!AK15)</f>
        <v/>
      </c>
      <c r="AL15" s="345" t="str">
        <f>IF(入力!AL15="","",入力!AL15)</f>
        <v/>
      </c>
      <c r="AM15" s="324" t="str">
        <f>IF(入力!AM15="","",入力!AM15)</f>
        <v/>
      </c>
      <c r="AN15" s="379" t="str">
        <f>IF(入力!AN15="","",入力!AN15)</f>
        <v/>
      </c>
      <c r="AO15" s="324" t="str">
        <f>IF(入力!AO15="","",入力!AO15)</f>
        <v/>
      </c>
      <c r="AP15" s="379" t="str">
        <f>IF(入力!AP15="","",入力!AP15)</f>
        <v/>
      </c>
      <c r="AQ15" s="324" t="str">
        <f>IF(入力!AQ15="","",入力!AQ15)</f>
        <v/>
      </c>
      <c r="AR15" s="379" t="str">
        <f>IF(入力!AR15="","",入力!AR15)</f>
        <v/>
      </c>
      <c r="AS15" s="389" t="str">
        <f>IF(入力!AS15="","",入力!AS15)</f>
        <v/>
      </c>
      <c r="AT15" s="425" t="str">
        <f>IF(入力!AT15="","",入力!AT15)</f>
        <v/>
      </c>
      <c r="AU15" s="324" t="str">
        <f>IF(入力!AU15="","",入力!AU15)</f>
        <v/>
      </c>
      <c r="AV15" s="332" t="str">
        <f>IF(入力!AV15="","",入力!AV15)</f>
        <v/>
      </c>
      <c r="AW15" s="324" t="str">
        <f>IF(入力!AW15="","",入力!AW15)</f>
        <v/>
      </c>
      <c r="AX15" s="396" t="str">
        <f>IF(入力!AX15="","",入力!AX15)</f>
        <v/>
      </c>
    </row>
    <row r="16" spans="1:50">
      <c r="A16" s="84">
        <f>IF(入力!A16="","",入力!A16)</f>
        <v>3</v>
      </c>
      <c r="B16" s="146" t="str">
        <f>IF(入力!B16="","",入力!B16)</f>
        <v/>
      </c>
      <c r="C16" s="146" t="str">
        <f>IF(入力!C16="","",入力!C16)</f>
        <v/>
      </c>
      <c r="D16" s="91" t="str">
        <f>IF(入力!D16="","",入力!D16)</f>
        <v/>
      </c>
      <c r="E16" s="220" t="str">
        <f>IF(入力!E16="", IF(D16="","",DATEDIF(D16,入力!$C$3,"Y")),入力!E16)</f>
        <v/>
      </c>
      <c r="F16" s="220" t="str">
        <f>IF(入力!F16="","",入力!F16)</f>
        <v/>
      </c>
      <c r="G16" s="146" t="str">
        <f>IF(入力!G16="","",入力!G16)</f>
        <v/>
      </c>
      <c r="H16" s="146" t="str">
        <f>IF(入力!H16="","",入力!H16)</f>
        <v/>
      </c>
      <c r="I16" s="220" t="str">
        <f>IF(入力!I16="","",入力!I16)</f>
        <v/>
      </c>
      <c r="J16" s="122" t="str">
        <f>IF(入力!J16="","",入力!J16)</f>
        <v/>
      </c>
      <c r="K16" s="406" t="str">
        <f>IF(入力!K16="","",入力!K16)</f>
        <v/>
      </c>
      <c r="L16" s="342" t="str">
        <f>IF(入力!L16="","",入力!L16)</f>
        <v/>
      </c>
      <c r="M16" s="325" t="str">
        <f>IF(入力!M16="","",入力!M16)</f>
        <v/>
      </c>
      <c r="N16" s="325" t="str">
        <f>IF(入力!N16="","",入力!N16)</f>
        <v/>
      </c>
      <c r="O16" s="325" t="str">
        <f>IF(入力!O16="", IF(OR(入力!L16="",入力!M16="",入力!N16=""),"",(入力!L16-(入力!L16*(4.57/(1.0868-0.00133*(入力!M16+入力!N16))-4.142)*100)/100)),入力!O16)</f>
        <v/>
      </c>
      <c r="P16" s="325" t="str">
        <f>IF(入力!P16="", IF(入力!K16="","",IF(入力!L16="","",入力!L16/POWER(入力!K16/100,2))),入力!P16)</f>
        <v/>
      </c>
      <c r="Q16" s="407" t="str">
        <f>IF(入力!Q16="","",入力!Q16)</f>
        <v/>
      </c>
      <c r="R16" s="379" t="str">
        <f>IF(入力!R16="","",入力!R16)</f>
        <v/>
      </c>
      <c r="S16" s="342" t="str">
        <f>IF(入力!S16="","",入力!S16)</f>
        <v/>
      </c>
      <c r="T16" s="352" t="str">
        <f>IF(入力!T16="","",入力!T16)</f>
        <v/>
      </c>
      <c r="U16" s="344" t="str">
        <f>IF(入力!U16="","",入力!U16)</f>
        <v/>
      </c>
      <c r="V16" s="413" t="str">
        <f>IF(入力!V16="","",入力!V16)</f>
        <v/>
      </c>
      <c r="W16" s="417" t="str">
        <f>IF(入力!W16="","",入力!W16)</f>
        <v/>
      </c>
      <c r="X16" s="418" t="str">
        <f>IF(入力!X16="","",入力!X16)</f>
        <v/>
      </c>
      <c r="Y16" s="361" t="str">
        <f>IF(入力!Y16="", IF(入力!W16="",IF(入力!X16="","",入力!X16-入力!Q16),IF(入力!X16="",入力!W16-入力!Q16,IF(入力!W16&gt;入力!X16,入力!W16-入力!Q16,入力!X16-入力!Q16))),入力!Y16)</f>
        <v/>
      </c>
      <c r="Z16" s="361" t="str">
        <f>IF(入力!Z16="","",入力!Z16)</f>
        <v/>
      </c>
      <c r="AA16" s="361" t="str">
        <f>IF(入力!AA16="","",入力!AA16)</f>
        <v/>
      </c>
      <c r="AB16" s="361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361" t="str">
        <f>IF(入力!AC16="","",入力!AC16)</f>
        <v/>
      </c>
      <c r="AD16" s="361" t="str">
        <f>IF(入力!AD16="","",入力!AD16)</f>
        <v/>
      </c>
      <c r="AE16" s="361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361" t="str">
        <f>IF(入力!AF16="","",入力!AF16)</f>
        <v/>
      </c>
      <c r="AG16" s="361" t="str">
        <f>IF(入力!AG16="","",入力!AG16)</f>
        <v/>
      </c>
      <c r="AH16" s="361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342" t="str">
        <f>IF(入力!AI16="","",入力!AI16)</f>
        <v/>
      </c>
      <c r="AJ16" s="354" t="str">
        <f>IF(入力!AJ16="","",入力!AJ16)</f>
        <v/>
      </c>
      <c r="AK16" s="340" t="str">
        <f>IF(入力!AK16="","",入力!AK16)</f>
        <v/>
      </c>
      <c r="AL16" s="345" t="str">
        <f>IF(入力!AL16="","",入力!AL16)</f>
        <v/>
      </c>
      <c r="AM16" s="324" t="str">
        <f>IF(入力!AM16="","",入力!AM16)</f>
        <v/>
      </c>
      <c r="AN16" s="379" t="str">
        <f>IF(入力!AN16="","",入力!AN16)</f>
        <v/>
      </c>
      <c r="AO16" s="324" t="str">
        <f>IF(入力!AO16="","",入力!AO16)</f>
        <v/>
      </c>
      <c r="AP16" s="379" t="str">
        <f>IF(入力!AP16="","",入力!AP16)</f>
        <v/>
      </c>
      <c r="AQ16" s="324" t="str">
        <f>IF(入力!AQ16="","",入力!AQ16)</f>
        <v/>
      </c>
      <c r="AR16" s="379" t="str">
        <f>IF(入力!AR16="","",入力!AR16)</f>
        <v/>
      </c>
      <c r="AS16" s="389" t="str">
        <f>IF(入力!AS16="","",入力!AS16)</f>
        <v/>
      </c>
      <c r="AT16" s="425" t="str">
        <f>IF(入力!AT16="","",入力!AT16)</f>
        <v/>
      </c>
      <c r="AU16" s="324" t="str">
        <f>IF(入力!AU16="","",入力!AU16)</f>
        <v/>
      </c>
      <c r="AV16" s="332" t="str">
        <f>IF(入力!AV16="","",入力!AV16)</f>
        <v/>
      </c>
      <c r="AW16" s="324" t="str">
        <f>IF(入力!AW16="","",入力!AW16)</f>
        <v/>
      </c>
      <c r="AX16" s="396" t="str">
        <f>IF(入力!AX16="","",入力!AX16)</f>
        <v/>
      </c>
    </row>
    <row r="17" spans="1:50">
      <c r="A17" s="84">
        <f>IF(入力!A17="","",入力!A17)</f>
        <v>4</v>
      </c>
      <c r="B17" s="146" t="str">
        <f>IF(入力!B17="","",入力!B17)</f>
        <v/>
      </c>
      <c r="C17" s="146" t="str">
        <f>IF(入力!C17="","",入力!C17)</f>
        <v/>
      </c>
      <c r="D17" s="91" t="str">
        <f>IF(入力!D17="","",入力!D17)</f>
        <v/>
      </c>
      <c r="E17" s="220" t="str">
        <f>IF(入力!E17="", IF(D17="","",DATEDIF(D17,入力!$C$3,"Y")),入力!E17)</f>
        <v/>
      </c>
      <c r="F17" s="220" t="str">
        <f>IF(入力!F17="","",入力!F17)</f>
        <v/>
      </c>
      <c r="G17" s="146" t="str">
        <f>IF(入力!G17="","",入力!G17)</f>
        <v/>
      </c>
      <c r="H17" s="146" t="str">
        <f>IF(入力!H17="","",入力!H17)</f>
        <v/>
      </c>
      <c r="I17" s="220" t="str">
        <f>IF(入力!I17="","",入力!I17)</f>
        <v/>
      </c>
      <c r="J17" s="122" t="str">
        <f>IF(入力!J17="","",入力!J17)</f>
        <v/>
      </c>
      <c r="K17" s="406" t="str">
        <f>IF(入力!K17="","",入力!K17)</f>
        <v/>
      </c>
      <c r="L17" s="342" t="str">
        <f>IF(入力!L17="","",入力!L17)</f>
        <v/>
      </c>
      <c r="M17" s="325" t="str">
        <f>IF(入力!M17="","",入力!M17)</f>
        <v/>
      </c>
      <c r="N17" s="325" t="str">
        <f>IF(入力!N17="","",入力!N17)</f>
        <v/>
      </c>
      <c r="O17" s="325" t="str">
        <f>IF(入力!O17="", IF(OR(入力!L17="",入力!M17="",入力!N17=""),"",(入力!L17-(入力!L17*(4.57/(1.0868-0.00133*(入力!M17+入力!N17))-4.142)*100)/100)),入力!O17)</f>
        <v/>
      </c>
      <c r="P17" s="325" t="str">
        <f>IF(入力!P17="", IF(入力!K17="","",IF(入力!L17="","",入力!L17/POWER(入力!K17/100,2))),入力!P17)</f>
        <v/>
      </c>
      <c r="Q17" s="407" t="str">
        <f>IF(入力!Q17="","",入力!Q17)</f>
        <v/>
      </c>
      <c r="R17" s="379" t="str">
        <f>IF(入力!R17="","",入力!R17)</f>
        <v/>
      </c>
      <c r="S17" s="342" t="str">
        <f>IF(入力!S17="","",入力!S17)</f>
        <v/>
      </c>
      <c r="T17" s="352" t="str">
        <f>IF(入力!T17="","",入力!T17)</f>
        <v/>
      </c>
      <c r="U17" s="344" t="str">
        <f>IF(入力!U17="","",入力!U17)</f>
        <v/>
      </c>
      <c r="V17" s="413" t="str">
        <f>IF(入力!V17="","",入力!V17)</f>
        <v/>
      </c>
      <c r="W17" s="417" t="str">
        <f>IF(入力!W17="","",入力!W17)</f>
        <v/>
      </c>
      <c r="X17" s="418" t="str">
        <f>IF(入力!X17="","",入力!X17)</f>
        <v/>
      </c>
      <c r="Y17" s="361" t="str">
        <f>IF(入力!Y17="", IF(入力!W17="",IF(入力!X17="","",入力!X17-入力!Q17),IF(入力!X17="",入力!W17-入力!Q17,IF(入力!W17&gt;入力!X17,入力!W17-入力!Q17,入力!X17-入力!Q17))),入力!Y17)</f>
        <v/>
      </c>
      <c r="Z17" s="361" t="str">
        <f>IF(入力!Z17="","",入力!Z17)</f>
        <v/>
      </c>
      <c r="AA17" s="361" t="str">
        <f>IF(入力!AA17="","",入力!AA17)</f>
        <v/>
      </c>
      <c r="AB17" s="361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361" t="str">
        <f>IF(入力!AC17="","",入力!AC17)</f>
        <v/>
      </c>
      <c r="AD17" s="361" t="str">
        <f>IF(入力!AD17="","",入力!AD17)</f>
        <v/>
      </c>
      <c r="AE17" s="361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361" t="str">
        <f>IF(入力!AF17="","",入力!AF17)</f>
        <v/>
      </c>
      <c r="AG17" s="361" t="str">
        <f>IF(入力!AG17="","",入力!AG17)</f>
        <v/>
      </c>
      <c r="AH17" s="361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342" t="str">
        <f>IF(入力!AI17="","",入力!AI17)</f>
        <v/>
      </c>
      <c r="AJ17" s="354" t="str">
        <f>IF(入力!AJ17="","",入力!AJ17)</f>
        <v/>
      </c>
      <c r="AK17" s="340" t="str">
        <f>IF(入力!AK17="","",入力!AK17)</f>
        <v/>
      </c>
      <c r="AL17" s="345" t="str">
        <f>IF(入力!AL17="","",入力!AL17)</f>
        <v/>
      </c>
      <c r="AM17" s="324" t="str">
        <f>IF(入力!AM17="","",入力!AM17)</f>
        <v/>
      </c>
      <c r="AN17" s="379" t="str">
        <f>IF(入力!AN17="","",入力!AN17)</f>
        <v/>
      </c>
      <c r="AO17" s="324" t="str">
        <f>IF(入力!AO17="","",入力!AO17)</f>
        <v/>
      </c>
      <c r="AP17" s="379" t="str">
        <f>IF(入力!AP17="","",入力!AP17)</f>
        <v/>
      </c>
      <c r="AQ17" s="324" t="str">
        <f>IF(入力!AQ17="","",入力!AQ17)</f>
        <v/>
      </c>
      <c r="AR17" s="379" t="str">
        <f>IF(入力!AR17="","",入力!AR17)</f>
        <v/>
      </c>
      <c r="AS17" s="389" t="str">
        <f>IF(入力!AS17="","",入力!AS17)</f>
        <v/>
      </c>
      <c r="AT17" s="425" t="str">
        <f>IF(入力!AT17="","",入力!AT17)</f>
        <v/>
      </c>
      <c r="AU17" s="324" t="str">
        <f>IF(入力!AU17="","",入力!AU17)</f>
        <v/>
      </c>
      <c r="AV17" s="332" t="str">
        <f>IF(入力!AV17="","",入力!AV17)</f>
        <v/>
      </c>
      <c r="AW17" s="324" t="str">
        <f>IF(入力!AW17="","",入力!AW17)</f>
        <v/>
      </c>
      <c r="AX17" s="396" t="str">
        <f>IF(入力!AX17="","",入力!AX17)</f>
        <v/>
      </c>
    </row>
    <row r="18" spans="1:50">
      <c r="A18" s="84">
        <f>IF(入力!A18="","",入力!A18)</f>
        <v>5</v>
      </c>
      <c r="B18" s="146" t="str">
        <f>IF(入力!B18="","",入力!B18)</f>
        <v/>
      </c>
      <c r="C18" s="146" t="str">
        <f>IF(入力!C18="","",入力!C18)</f>
        <v/>
      </c>
      <c r="D18" s="91" t="str">
        <f>IF(入力!D18="","",入力!D18)</f>
        <v/>
      </c>
      <c r="E18" s="220" t="str">
        <f>IF(入力!E18="", IF(D18="","",DATEDIF(D18,入力!$C$3,"Y")),入力!E18)</f>
        <v/>
      </c>
      <c r="F18" s="220" t="str">
        <f>IF(入力!F18="","",入力!F18)</f>
        <v/>
      </c>
      <c r="G18" s="146" t="str">
        <f>IF(入力!G18="","",入力!G18)</f>
        <v/>
      </c>
      <c r="H18" s="146" t="str">
        <f>IF(入力!H18="","",入力!H18)</f>
        <v/>
      </c>
      <c r="I18" s="220" t="str">
        <f>IF(入力!I18="","",入力!I18)</f>
        <v/>
      </c>
      <c r="J18" s="122" t="str">
        <f>IF(入力!J18="","",入力!J18)</f>
        <v/>
      </c>
      <c r="K18" s="406" t="str">
        <f>IF(入力!K18="","",入力!K18)</f>
        <v/>
      </c>
      <c r="L18" s="342" t="str">
        <f>IF(入力!L18="","",入力!L18)</f>
        <v/>
      </c>
      <c r="M18" s="325" t="str">
        <f>IF(入力!M18="","",入力!M18)</f>
        <v/>
      </c>
      <c r="N18" s="325" t="str">
        <f>IF(入力!N18="","",入力!N18)</f>
        <v/>
      </c>
      <c r="O18" s="325" t="str">
        <f>IF(入力!O18="", IF(OR(入力!L18="",入力!M18="",入力!N18=""),"",(入力!L18-(入力!L18*(4.57/(1.0868-0.00133*(入力!M18+入力!N18))-4.142)*100)/100)),入力!O18)</f>
        <v/>
      </c>
      <c r="P18" s="325" t="str">
        <f>IF(入力!P18="", IF(入力!K18="","",IF(入力!L18="","",入力!L18/POWER(入力!K18/100,2))),入力!P18)</f>
        <v/>
      </c>
      <c r="Q18" s="407" t="str">
        <f>IF(入力!Q18="","",入力!Q18)</f>
        <v/>
      </c>
      <c r="R18" s="379" t="str">
        <f>IF(入力!R18="","",入力!R18)</f>
        <v/>
      </c>
      <c r="S18" s="342" t="str">
        <f>IF(入力!S18="","",入力!S18)</f>
        <v/>
      </c>
      <c r="T18" s="352" t="str">
        <f>IF(入力!T18="","",入力!T18)</f>
        <v/>
      </c>
      <c r="U18" s="344" t="str">
        <f>IF(入力!U18="","",入力!U18)</f>
        <v/>
      </c>
      <c r="V18" s="413" t="str">
        <f>IF(入力!V18="","",入力!V18)</f>
        <v/>
      </c>
      <c r="W18" s="417" t="str">
        <f>IF(入力!W18="","",入力!W18)</f>
        <v/>
      </c>
      <c r="X18" s="418" t="str">
        <f>IF(入力!X18="","",入力!X18)</f>
        <v/>
      </c>
      <c r="Y18" s="361" t="str">
        <f>IF(入力!Y18="", IF(入力!W18="",IF(入力!X18="","",入力!X18-入力!Q18),IF(入力!X18="",入力!W18-入力!Q18,IF(入力!W18&gt;入力!X18,入力!W18-入力!Q18,入力!X18-入力!Q18))),入力!Y18)</f>
        <v/>
      </c>
      <c r="Z18" s="361" t="str">
        <f>IF(入力!Z18="","",入力!Z18)</f>
        <v/>
      </c>
      <c r="AA18" s="361" t="str">
        <f>IF(入力!AA18="","",入力!AA18)</f>
        <v/>
      </c>
      <c r="AB18" s="361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361" t="str">
        <f>IF(入力!AC18="","",入力!AC18)</f>
        <v/>
      </c>
      <c r="AD18" s="361" t="str">
        <f>IF(入力!AD18="","",入力!AD18)</f>
        <v/>
      </c>
      <c r="AE18" s="361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361" t="str">
        <f>IF(入力!AF18="","",入力!AF18)</f>
        <v/>
      </c>
      <c r="AG18" s="361" t="str">
        <f>IF(入力!AG18="","",入力!AG18)</f>
        <v/>
      </c>
      <c r="AH18" s="361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342" t="str">
        <f>IF(入力!AI18="","",入力!AI18)</f>
        <v/>
      </c>
      <c r="AJ18" s="354" t="str">
        <f>IF(入力!AJ18="","",入力!AJ18)</f>
        <v/>
      </c>
      <c r="AK18" s="340" t="str">
        <f>IF(入力!AK18="","",入力!AK18)</f>
        <v/>
      </c>
      <c r="AL18" s="345" t="str">
        <f>IF(入力!AL18="","",入力!AL18)</f>
        <v/>
      </c>
      <c r="AM18" s="324" t="str">
        <f>IF(入力!AM18="","",入力!AM18)</f>
        <v/>
      </c>
      <c r="AN18" s="379" t="str">
        <f>IF(入力!AN18="","",入力!AN18)</f>
        <v/>
      </c>
      <c r="AO18" s="324" t="str">
        <f>IF(入力!AO18="","",入力!AO18)</f>
        <v/>
      </c>
      <c r="AP18" s="379" t="str">
        <f>IF(入力!AP18="","",入力!AP18)</f>
        <v/>
      </c>
      <c r="AQ18" s="324" t="str">
        <f>IF(入力!AQ18="","",入力!AQ18)</f>
        <v/>
      </c>
      <c r="AR18" s="379" t="str">
        <f>IF(入力!AR18="","",入力!AR18)</f>
        <v/>
      </c>
      <c r="AS18" s="389" t="str">
        <f>IF(入力!AS18="","",入力!AS18)</f>
        <v/>
      </c>
      <c r="AT18" s="425" t="str">
        <f>IF(入力!AT18="","",入力!AT18)</f>
        <v/>
      </c>
      <c r="AU18" s="324" t="str">
        <f>IF(入力!AU18="","",入力!AU18)</f>
        <v/>
      </c>
      <c r="AV18" s="332" t="str">
        <f>IF(入力!AV18="","",入力!AV18)</f>
        <v/>
      </c>
      <c r="AW18" s="324" t="str">
        <f>IF(入力!AW18="","",入力!AW18)</f>
        <v/>
      </c>
      <c r="AX18" s="396" t="str">
        <f>IF(入力!AX18="","",入力!AX18)</f>
        <v/>
      </c>
    </row>
    <row r="19" spans="1:50">
      <c r="A19" s="84">
        <f>IF(入力!A19="","",入力!A19)</f>
        <v>6</v>
      </c>
      <c r="B19" s="146" t="str">
        <f>IF(入力!B19="","",入力!B19)</f>
        <v/>
      </c>
      <c r="C19" s="146" t="str">
        <f>IF(入力!C19="","",入力!C19)</f>
        <v/>
      </c>
      <c r="D19" s="91" t="str">
        <f>IF(入力!D19="","",入力!D19)</f>
        <v/>
      </c>
      <c r="E19" s="220" t="str">
        <f>IF(入力!E19="", IF(D19="","",DATEDIF(D19,入力!$C$3,"Y")),入力!E19)</f>
        <v/>
      </c>
      <c r="F19" s="220" t="str">
        <f>IF(入力!F19="","",入力!F19)</f>
        <v/>
      </c>
      <c r="G19" s="146" t="str">
        <f>IF(入力!G19="","",入力!G19)</f>
        <v/>
      </c>
      <c r="H19" s="146" t="str">
        <f>IF(入力!H19="","",入力!H19)</f>
        <v/>
      </c>
      <c r="I19" s="220" t="str">
        <f>IF(入力!I19="","",入力!I19)</f>
        <v/>
      </c>
      <c r="J19" s="122" t="str">
        <f>IF(入力!J19="","",入力!J19)</f>
        <v/>
      </c>
      <c r="K19" s="406" t="str">
        <f>IF(入力!K19="","",入力!K19)</f>
        <v/>
      </c>
      <c r="L19" s="342" t="str">
        <f>IF(入力!L19="","",入力!L19)</f>
        <v/>
      </c>
      <c r="M19" s="325" t="str">
        <f>IF(入力!M19="","",入力!M19)</f>
        <v/>
      </c>
      <c r="N19" s="325" t="str">
        <f>IF(入力!N19="","",入力!N19)</f>
        <v/>
      </c>
      <c r="O19" s="325" t="str">
        <f>IF(入力!O19="", IF(OR(入力!L19="",入力!M19="",入力!N19=""),"",(入力!L19-(入力!L19*(4.57/(1.0868-0.00133*(入力!M19+入力!N19))-4.142)*100)/100)),入力!O19)</f>
        <v/>
      </c>
      <c r="P19" s="325" t="str">
        <f>IF(入力!P19="", IF(入力!K19="","",IF(入力!L19="","",入力!L19/POWER(入力!K19/100,2))),入力!P19)</f>
        <v/>
      </c>
      <c r="Q19" s="407" t="str">
        <f>IF(入力!Q19="","",入力!Q19)</f>
        <v/>
      </c>
      <c r="R19" s="379" t="str">
        <f>IF(入力!R19="","",入力!R19)</f>
        <v/>
      </c>
      <c r="S19" s="342" t="str">
        <f>IF(入力!S19="","",入力!S19)</f>
        <v/>
      </c>
      <c r="T19" s="352" t="str">
        <f>IF(入力!T19="","",入力!T19)</f>
        <v/>
      </c>
      <c r="U19" s="344" t="str">
        <f>IF(入力!U19="","",入力!U19)</f>
        <v/>
      </c>
      <c r="V19" s="413" t="str">
        <f>IF(入力!V19="","",入力!V19)</f>
        <v/>
      </c>
      <c r="W19" s="417" t="str">
        <f>IF(入力!W19="","",入力!W19)</f>
        <v/>
      </c>
      <c r="X19" s="418" t="str">
        <f>IF(入力!X19="","",入力!X19)</f>
        <v/>
      </c>
      <c r="Y19" s="361" t="str">
        <f>IF(入力!Y19="", IF(入力!W19="",IF(入力!X19="","",入力!X19-入力!Q19),IF(入力!X19="",入力!W19-入力!Q19,IF(入力!W19&gt;入力!X19,入力!W19-入力!Q19,入力!X19-入力!Q19))),入力!Y19)</f>
        <v/>
      </c>
      <c r="Z19" s="361" t="str">
        <f>IF(入力!Z19="","",入力!Z19)</f>
        <v/>
      </c>
      <c r="AA19" s="361" t="str">
        <f>IF(入力!AA19="","",入力!AA19)</f>
        <v/>
      </c>
      <c r="AB1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361" t="str">
        <f>IF(入力!AC19="","",入力!AC19)</f>
        <v/>
      </c>
      <c r="AD19" s="361" t="str">
        <f>IF(入力!AD19="","",入力!AD19)</f>
        <v/>
      </c>
      <c r="AE1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361" t="str">
        <f>IF(入力!AF19="","",入力!AF19)</f>
        <v/>
      </c>
      <c r="AG19" s="361" t="str">
        <f>IF(入力!AG19="","",入力!AG19)</f>
        <v/>
      </c>
      <c r="AH1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342" t="str">
        <f>IF(入力!AI19="","",入力!AI19)</f>
        <v/>
      </c>
      <c r="AJ19" s="354" t="str">
        <f>IF(入力!AJ19="","",入力!AJ19)</f>
        <v/>
      </c>
      <c r="AK19" s="340" t="str">
        <f>IF(入力!AK19="","",入力!AK19)</f>
        <v/>
      </c>
      <c r="AL19" s="345" t="str">
        <f>IF(入力!AL19="","",入力!AL19)</f>
        <v/>
      </c>
      <c r="AM19" s="324" t="str">
        <f>IF(入力!AM19="","",入力!AM19)</f>
        <v/>
      </c>
      <c r="AN19" s="379" t="str">
        <f>IF(入力!AN19="","",入力!AN19)</f>
        <v/>
      </c>
      <c r="AO19" s="324" t="str">
        <f>IF(入力!AO19="","",入力!AO19)</f>
        <v/>
      </c>
      <c r="AP19" s="379" t="str">
        <f>IF(入力!AP19="","",入力!AP19)</f>
        <v/>
      </c>
      <c r="AQ19" s="324" t="str">
        <f>IF(入力!AQ19="","",入力!AQ19)</f>
        <v/>
      </c>
      <c r="AR19" s="379" t="str">
        <f>IF(入力!AR19="","",入力!AR19)</f>
        <v/>
      </c>
      <c r="AS19" s="389" t="str">
        <f>IF(入力!AS19="","",入力!AS19)</f>
        <v/>
      </c>
      <c r="AT19" s="425" t="str">
        <f>IF(入力!AT19="","",入力!AT19)</f>
        <v/>
      </c>
      <c r="AU19" s="324" t="str">
        <f>IF(入力!AU19="","",入力!AU19)</f>
        <v/>
      </c>
      <c r="AV19" s="332" t="str">
        <f>IF(入力!AV19="","",入力!AV19)</f>
        <v/>
      </c>
      <c r="AW19" s="324" t="str">
        <f>IF(入力!AW19="","",入力!AW19)</f>
        <v/>
      </c>
      <c r="AX19" s="396" t="str">
        <f>IF(入力!AX19="","",入力!AX19)</f>
        <v/>
      </c>
    </row>
    <row r="20" spans="1:50">
      <c r="A20" s="84">
        <f>IF(入力!A20="","",入力!A20)</f>
        <v>7</v>
      </c>
      <c r="B20" s="146" t="str">
        <f>IF(入力!B20="","",入力!B20)</f>
        <v/>
      </c>
      <c r="C20" s="146" t="str">
        <f>IF(入力!C20="","",入力!C20)</f>
        <v/>
      </c>
      <c r="D20" s="91" t="str">
        <f>IF(入力!D20="","",入力!D20)</f>
        <v/>
      </c>
      <c r="E20" s="220" t="str">
        <f>IF(入力!E20="", IF(D20="","",DATEDIF(D20,入力!$C$3,"Y")),入力!E20)</f>
        <v/>
      </c>
      <c r="F20" s="220" t="str">
        <f>IF(入力!F20="","",入力!F20)</f>
        <v/>
      </c>
      <c r="G20" s="146" t="str">
        <f>IF(入力!G20="","",入力!G20)</f>
        <v/>
      </c>
      <c r="H20" s="146" t="str">
        <f>IF(入力!H20="","",入力!H20)</f>
        <v/>
      </c>
      <c r="I20" s="220" t="str">
        <f>IF(入力!I20="","",入力!I20)</f>
        <v/>
      </c>
      <c r="J20" s="122" t="str">
        <f>IF(入力!J20="","",入力!J20)</f>
        <v/>
      </c>
      <c r="K20" s="406" t="str">
        <f>IF(入力!K20="","",入力!K20)</f>
        <v/>
      </c>
      <c r="L20" s="342" t="str">
        <f>IF(入力!L20="","",入力!L20)</f>
        <v/>
      </c>
      <c r="M20" s="325" t="str">
        <f>IF(入力!M20="","",入力!M20)</f>
        <v/>
      </c>
      <c r="N20" s="325" t="str">
        <f>IF(入力!N20="","",入力!N20)</f>
        <v/>
      </c>
      <c r="O20" s="325" t="str">
        <f>IF(入力!O20="", IF(OR(入力!L20="",入力!M20="",入力!N20=""),"",(入力!L20-(入力!L20*(4.57/(1.0868-0.00133*(入力!M20+入力!N20))-4.142)*100)/100)),入力!O20)</f>
        <v/>
      </c>
      <c r="P20" s="325" t="str">
        <f>IF(入力!P20="", IF(入力!K20="","",IF(入力!L20="","",入力!L20/POWER(入力!K20/100,2))),入力!P20)</f>
        <v/>
      </c>
      <c r="Q20" s="407" t="str">
        <f>IF(入力!Q20="","",入力!Q20)</f>
        <v/>
      </c>
      <c r="R20" s="379" t="str">
        <f>IF(入力!R20="","",入力!R20)</f>
        <v/>
      </c>
      <c r="S20" s="342" t="str">
        <f>IF(入力!S20="","",入力!S20)</f>
        <v/>
      </c>
      <c r="T20" s="352" t="str">
        <f>IF(入力!T20="","",入力!T20)</f>
        <v/>
      </c>
      <c r="U20" s="344" t="str">
        <f>IF(入力!U20="","",入力!U20)</f>
        <v/>
      </c>
      <c r="V20" s="413" t="str">
        <f>IF(入力!V20="","",入力!V20)</f>
        <v/>
      </c>
      <c r="W20" s="417" t="str">
        <f>IF(入力!W20="","",入力!W20)</f>
        <v/>
      </c>
      <c r="X20" s="418" t="str">
        <f>IF(入力!X20="","",入力!X20)</f>
        <v/>
      </c>
      <c r="Y20" s="361" t="str">
        <f>IF(入力!Y20="", IF(入力!W20="",IF(入力!X20="","",入力!X20-入力!Q20),IF(入力!X20="",入力!W20-入力!Q20,IF(入力!W20&gt;入力!X20,入力!W20-入力!Q20,入力!X20-入力!Q20))),入力!Y20)</f>
        <v/>
      </c>
      <c r="Z20" s="361" t="str">
        <f>IF(入力!Z20="","",入力!Z20)</f>
        <v/>
      </c>
      <c r="AA20" s="361" t="str">
        <f>IF(入力!AA20="","",入力!AA20)</f>
        <v/>
      </c>
      <c r="AB2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361" t="str">
        <f>IF(入力!AC20="","",入力!AC20)</f>
        <v/>
      </c>
      <c r="AD20" s="361" t="str">
        <f>IF(入力!AD20="","",入力!AD20)</f>
        <v/>
      </c>
      <c r="AE2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361" t="str">
        <f>IF(入力!AF20="","",入力!AF20)</f>
        <v/>
      </c>
      <c r="AG20" s="361" t="str">
        <f>IF(入力!AG20="","",入力!AG20)</f>
        <v/>
      </c>
      <c r="AH2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342" t="str">
        <f>IF(入力!AI20="","",入力!AI20)</f>
        <v/>
      </c>
      <c r="AJ20" s="354" t="str">
        <f>IF(入力!AJ20="","",入力!AJ20)</f>
        <v/>
      </c>
      <c r="AK20" s="340" t="str">
        <f>IF(入力!AK20="","",入力!AK20)</f>
        <v/>
      </c>
      <c r="AL20" s="345" t="str">
        <f>IF(入力!AL20="","",入力!AL20)</f>
        <v/>
      </c>
      <c r="AM20" s="324" t="str">
        <f>IF(入力!AM20="","",入力!AM20)</f>
        <v/>
      </c>
      <c r="AN20" s="379" t="str">
        <f>IF(入力!AN20="","",入力!AN20)</f>
        <v/>
      </c>
      <c r="AO20" s="324" t="str">
        <f>IF(入力!AO20="","",入力!AO20)</f>
        <v/>
      </c>
      <c r="AP20" s="379" t="str">
        <f>IF(入力!AP20="","",入力!AP20)</f>
        <v/>
      </c>
      <c r="AQ20" s="324" t="str">
        <f>IF(入力!AQ20="","",入力!AQ20)</f>
        <v/>
      </c>
      <c r="AR20" s="379" t="str">
        <f>IF(入力!AR20="","",入力!AR20)</f>
        <v/>
      </c>
      <c r="AS20" s="389" t="str">
        <f>IF(入力!AS20="","",入力!AS20)</f>
        <v/>
      </c>
      <c r="AT20" s="425" t="str">
        <f>IF(入力!AT20="","",入力!AT20)</f>
        <v/>
      </c>
      <c r="AU20" s="324" t="str">
        <f>IF(入力!AU20="","",入力!AU20)</f>
        <v/>
      </c>
      <c r="AV20" s="332" t="str">
        <f>IF(入力!AV20="","",入力!AV20)</f>
        <v/>
      </c>
      <c r="AW20" s="324" t="str">
        <f>IF(入力!AW20="","",入力!AW20)</f>
        <v/>
      </c>
      <c r="AX20" s="396" t="str">
        <f>IF(入力!AX20="","",入力!AX20)</f>
        <v/>
      </c>
    </row>
    <row r="21" spans="1:50">
      <c r="A21" s="84">
        <f>IF(入力!A21="","",入力!A21)</f>
        <v>8</v>
      </c>
      <c r="B21" s="146" t="str">
        <f>IF(入力!B21="","",入力!B21)</f>
        <v/>
      </c>
      <c r="C21" s="146" t="str">
        <f>IF(入力!C21="","",入力!C21)</f>
        <v/>
      </c>
      <c r="D21" s="91" t="str">
        <f>IF(入力!D21="","",入力!D21)</f>
        <v/>
      </c>
      <c r="E21" s="220" t="str">
        <f>IF(入力!E21="", IF(D21="","",DATEDIF(D21,入力!$C$3,"Y")),入力!E21)</f>
        <v/>
      </c>
      <c r="F21" s="220" t="str">
        <f>IF(入力!F21="","",入力!F21)</f>
        <v/>
      </c>
      <c r="G21" s="146" t="str">
        <f>IF(入力!G21="","",入力!G21)</f>
        <v/>
      </c>
      <c r="H21" s="146" t="str">
        <f>IF(入力!H21="","",入力!H21)</f>
        <v/>
      </c>
      <c r="I21" s="220" t="str">
        <f>IF(入力!I21="","",入力!I21)</f>
        <v/>
      </c>
      <c r="J21" s="122" t="str">
        <f>IF(入力!J21="","",入力!J21)</f>
        <v/>
      </c>
      <c r="K21" s="406" t="str">
        <f>IF(入力!K21="","",入力!K21)</f>
        <v/>
      </c>
      <c r="L21" s="342" t="str">
        <f>IF(入力!L21="","",入力!L21)</f>
        <v/>
      </c>
      <c r="M21" s="325" t="str">
        <f>IF(入力!M21="","",入力!M21)</f>
        <v/>
      </c>
      <c r="N21" s="325" t="str">
        <f>IF(入力!N21="","",入力!N21)</f>
        <v/>
      </c>
      <c r="O21" s="325" t="str">
        <f>IF(入力!O21="", IF(OR(入力!L21="",入力!M21="",入力!N21=""),"",(入力!L21-(入力!L21*(4.57/(1.0868-0.00133*(入力!M21+入力!N21))-4.142)*100)/100)),入力!O21)</f>
        <v/>
      </c>
      <c r="P21" s="325" t="str">
        <f>IF(入力!P21="", IF(入力!K21="","",IF(入力!L21="","",入力!L21/POWER(入力!K21/100,2))),入力!P21)</f>
        <v/>
      </c>
      <c r="Q21" s="407" t="str">
        <f>IF(入力!Q21="","",入力!Q21)</f>
        <v/>
      </c>
      <c r="R21" s="379" t="str">
        <f>IF(入力!R21="","",入力!R21)</f>
        <v/>
      </c>
      <c r="S21" s="342" t="str">
        <f>IF(入力!S21="","",入力!S21)</f>
        <v/>
      </c>
      <c r="T21" s="352" t="str">
        <f>IF(入力!T21="","",入力!T21)</f>
        <v/>
      </c>
      <c r="U21" s="344" t="str">
        <f>IF(入力!U21="","",入力!U21)</f>
        <v/>
      </c>
      <c r="V21" s="413" t="str">
        <f>IF(入力!V21="","",入力!V21)</f>
        <v/>
      </c>
      <c r="W21" s="417" t="str">
        <f>IF(入力!W21="","",入力!W21)</f>
        <v/>
      </c>
      <c r="X21" s="418" t="str">
        <f>IF(入力!X21="","",入力!X21)</f>
        <v/>
      </c>
      <c r="Y21" s="361" t="str">
        <f>IF(入力!Y21="", IF(入力!W21="",IF(入力!X21="","",入力!X21-入力!Q21),IF(入力!X21="",入力!W21-入力!Q21,IF(入力!W21&gt;入力!X21,入力!W21-入力!Q21,入力!X21-入力!Q21))),入力!Y21)</f>
        <v/>
      </c>
      <c r="Z21" s="361" t="str">
        <f>IF(入力!Z21="","",入力!Z21)</f>
        <v/>
      </c>
      <c r="AA21" s="361" t="str">
        <f>IF(入力!AA21="","",入力!AA21)</f>
        <v/>
      </c>
      <c r="AB2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361" t="str">
        <f>IF(入力!AC21="","",入力!AC21)</f>
        <v/>
      </c>
      <c r="AD21" s="361" t="str">
        <f>IF(入力!AD21="","",入力!AD21)</f>
        <v/>
      </c>
      <c r="AE2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361" t="str">
        <f>IF(入力!AF21="","",入力!AF21)</f>
        <v/>
      </c>
      <c r="AG21" s="361" t="str">
        <f>IF(入力!AG21="","",入力!AG21)</f>
        <v/>
      </c>
      <c r="AH2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342" t="str">
        <f>IF(入力!AI21="","",入力!AI21)</f>
        <v/>
      </c>
      <c r="AJ21" s="354" t="str">
        <f>IF(入力!AJ21="","",入力!AJ21)</f>
        <v/>
      </c>
      <c r="AK21" s="340" t="str">
        <f>IF(入力!AK21="","",入力!AK21)</f>
        <v/>
      </c>
      <c r="AL21" s="345" t="str">
        <f>IF(入力!AL21="","",入力!AL21)</f>
        <v/>
      </c>
      <c r="AM21" s="324" t="str">
        <f>IF(入力!AM21="","",入力!AM21)</f>
        <v/>
      </c>
      <c r="AN21" s="379" t="str">
        <f>IF(入力!AN21="","",入力!AN21)</f>
        <v/>
      </c>
      <c r="AO21" s="324" t="str">
        <f>IF(入力!AO21="","",入力!AO21)</f>
        <v/>
      </c>
      <c r="AP21" s="379" t="str">
        <f>IF(入力!AP21="","",入力!AP21)</f>
        <v/>
      </c>
      <c r="AQ21" s="324" t="str">
        <f>IF(入力!AQ21="","",入力!AQ21)</f>
        <v/>
      </c>
      <c r="AR21" s="379" t="str">
        <f>IF(入力!AR21="","",入力!AR21)</f>
        <v/>
      </c>
      <c r="AS21" s="389" t="str">
        <f>IF(入力!AS21="","",入力!AS21)</f>
        <v/>
      </c>
      <c r="AT21" s="425" t="str">
        <f>IF(入力!AT21="","",入力!AT21)</f>
        <v/>
      </c>
      <c r="AU21" s="324" t="str">
        <f>IF(入力!AU21="","",入力!AU21)</f>
        <v/>
      </c>
      <c r="AV21" s="332" t="str">
        <f>IF(入力!AV21="","",入力!AV21)</f>
        <v/>
      </c>
      <c r="AW21" s="324" t="str">
        <f>IF(入力!AW21="","",入力!AW21)</f>
        <v/>
      </c>
      <c r="AX21" s="396" t="str">
        <f>IF(入力!AX21="","",入力!AX21)</f>
        <v/>
      </c>
    </row>
    <row r="22" spans="1:50">
      <c r="A22" s="84">
        <f>IF(入力!A22="","",入力!A22)</f>
        <v>9</v>
      </c>
      <c r="B22" s="146" t="str">
        <f>IF(入力!B22="","",入力!B22)</f>
        <v/>
      </c>
      <c r="C22" s="146" t="str">
        <f>IF(入力!C22="","",入力!C22)</f>
        <v/>
      </c>
      <c r="D22" s="91" t="str">
        <f>IF(入力!D22="","",入力!D22)</f>
        <v/>
      </c>
      <c r="E22" s="220" t="str">
        <f>IF(入力!E22="", IF(D22="","",DATEDIF(D22,入力!$C$3,"Y")),入力!E22)</f>
        <v/>
      </c>
      <c r="F22" s="220" t="str">
        <f>IF(入力!F22="","",入力!F22)</f>
        <v/>
      </c>
      <c r="G22" s="146" t="str">
        <f>IF(入力!G22="","",入力!G22)</f>
        <v/>
      </c>
      <c r="H22" s="146" t="str">
        <f>IF(入力!H22="","",入力!H22)</f>
        <v/>
      </c>
      <c r="I22" s="220" t="str">
        <f>IF(入力!I22="","",入力!I22)</f>
        <v/>
      </c>
      <c r="J22" s="122" t="str">
        <f>IF(入力!J22="","",入力!J22)</f>
        <v/>
      </c>
      <c r="K22" s="406" t="str">
        <f>IF(入力!K22="","",入力!K22)</f>
        <v/>
      </c>
      <c r="L22" s="342" t="str">
        <f>IF(入力!L22="","",入力!L22)</f>
        <v/>
      </c>
      <c r="M22" s="325" t="str">
        <f>IF(入力!M22="","",入力!M22)</f>
        <v/>
      </c>
      <c r="N22" s="325" t="str">
        <f>IF(入力!N22="","",入力!N22)</f>
        <v/>
      </c>
      <c r="O22" s="325" t="str">
        <f>IF(入力!O22="", IF(OR(入力!L22="",入力!M22="",入力!N22=""),"",(入力!L22-(入力!L22*(4.57/(1.0868-0.00133*(入力!M22+入力!N22))-4.142)*100)/100)),入力!O22)</f>
        <v/>
      </c>
      <c r="P22" s="325" t="str">
        <f>IF(入力!P22="", IF(入力!K22="","",IF(入力!L22="","",入力!L22/POWER(入力!K22/100,2))),入力!P22)</f>
        <v/>
      </c>
      <c r="Q22" s="407" t="str">
        <f>IF(入力!Q22="","",入力!Q22)</f>
        <v/>
      </c>
      <c r="R22" s="379" t="str">
        <f>IF(入力!R22="","",入力!R22)</f>
        <v/>
      </c>
      <c r="S22" s="342" t="str">
        <f>IF(入力!S22="","",入力!S22)</f>
        <v/>
      </c>
      <c r="T22" s="352" t="str">
        <f>IF(入力!T22="","",入力!T22)</f>
        <v/>
      </c>
      <c r="U22" s="344" t="str">
        <f>IF(入力!U22="","",入力!U22)</f>
        <v/>
      </c>
      <c r="V22" s="413" t="str">
        <f>IF(入力!V22="","",入力!V22)</f>
        <v/>
      </c>
      <c r="W22" s="417" t="str">
        <f>IF(入力!W22="","",入力!W22)</f>
        <v/>
      </c>
      <c r="X22" s="418" t="str">
        <f>IF(入力!X22="","",入力!X22)</f>
        <v/>
      </c>
      <c r="Y22" s="361" t="str">
        <f>IF(入力!Y22="", IF(入力!W22="",IF(入力!X22="","",入力!X22-入力!Q22),IF(入力!X22="",入力!W22-入力!Q22,IF(入力!W22&gt;入力!X22,入力!W22-入力!Q22,入力!X22-入力!Q22))),入力!Y22)</f>
        <v/>
      </c>
      <c r="Z22" s="361" t="str">
        <f>IF(入力!Z22="","",入力!Z22)</f>
        <v/>
      </c>
      <c r="AA22" s="361" t="str">
        <f>IF(入力!AA22="","",入力!AA22)</f>
        <v/>
      </c>
      <c r="AB2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361" t="str">
        <f>IF(入力!AC22="","",入力!AC22)</f>
        <v/>
      </c>
      <c r="AD22" s="361" t="str">
        <f>IF(入力!AD22="","",入力!AD22)</f>
        <v/>
      </c>
      <c r="AE2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361" t="str">
        <f>IF(入力!AF22="","",入力!AF22)</f>
        <v/>
      </c>
      <c r="AG22" s="361" t="str">
        <f>IF(入力!AG22="","",入力!AG22)</f>
        <v/>
      </c>
      <c r="AH2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342" t="str">
        <f>IF(入力!AI22="","",入力!AI22)</f>
        <v/>
      </c>
      <c r="AJ22" s="354" t="str">
        <f>IF(入力!AJ22="","",入力!AJ22)</f>
        <v/>
      </c>
      <c r="AK22" s="340" t="str">
        <f>IF(入力!AK22="","",入力!AK22)</f>
        <v/>
      </c>
      <c r="AL22" s="345" t="str">
        <f>IF(入力!AL22="","",入力!AL22)</f>
        <v/>
      </c>
      <c r="AM22" s="324" t="str">
        <f>IF(入力!AM22="","",入力!AM22)</f>
        <v/>
      </c>
      <c r="AN22" s="379" t="str">
        <f>IF(入力!AN22="","",入力!AN22)</f>
        <v/>
      </c>
      <c r="AO22" s="324" t="str">
        <f>IF(入力!AO22="","",入力!AO22)</f>
        <v/>
      </c>
      <c r="AP22" s="379" t="str">
        <f>IF(入力!AP22="","",入力!AP22)</f>
        <v/>
      </c>
      <c r="AQ22" s="324" t="str">
        <f>IF(入力!AQ22="","",入力!AQ22)</f>
        <v/>
      </c>
      <c r="AR22" s="379" t="str">
        <f>IF(入力!AR22="","",入力!AR22)</f>
        <v/>
      </c>
      <c r="AS22" s="389" t="str">
        <f>IF(入力!AS22="","",入力!AS22)</f>
        <v/>
      </c>
      <c r="AT22" s="425" t="str">
        <f>IF(入力!AT22="","",入力!AT22)</f>
        <v/>
      </c>
      <c r="AU22" s="324" t="str">
        <f>IF(入力!AU22="","",入力!AU22)</f>
        <v/>
      </c>
      <c r="AV22" s="332" t="str">
        <f>IF(入力!AV22="","",入力!AV22)</f>
        <v/>
      </c>
      <c r="AW22" s="324" t="str">
        <f>IF(入力!AW22="","",入力!AW22)</f>
        <v/>
      </c>
      <c r="AX22" s="396" t="str">
        <f>IF(入力!AX22="","",入力!AX22)</f>
        <v/>
      </c>
    </row>
    <row r="23" spans="1:50">
      <c r="A23" s="84">
        <f>IF(入力!A23="","",入力!A23)</f>
        <v>10</v>
      </c>
      <c r="B23" s="146" t="str">
        <f>IF(入力!B23="","",入力!B23)</f>
        <v/>
      </c>
      <c r="C23" s="146" t="str">
        <f>IF(入力!C23="","",入力!C23)</f>
        <v/>
      </c>
      <c r="D23" s="91" t="str">
        <f>IF(入力!D23="","",入力!D23)</f>
        <v/>
      </c>
      <c r="E23" s="220" t="str">
        <f>IF(入力!E23="", IF(D23="","",DATEDIF(D23,入力!$C$3,"Y")),入力!E23)</f>
        <v/>
      </c>
      <c r="F23" s="220" t="str">
        <f>IF(入力!F23="","",入力!F23)</f>
        <v/>
      </c>
      <c r="G23" s="146" t="str">
        <f>IF(入力!G23="","",入力!G23)</f>
        <v/>
      </c>
      <c r="H23" s="146" t="str">
        <f>IF(入力!H23="","",入力!H23)</f>
        <v/>
      </c>
      <c r="I23" s="220" t="str">
        <f>IF(入力!I23="","",入力!I23)</f>
        <v/>
      </c>
      <c r="J23" s="122" t="str">
        <f>IF(入力!J23="","",入力!J23)</f>
        <v/>
      </c>
      <c r="K23" s="406" t="str">
        <f>IF(入力!K23="","",入力!K23)</f>
        <v/>
      </c>
      <c r="L23" s="342" t="str">
        <f>IF(入力!L23="","",入力!L23)</f>
        <v/>
      </c>
      <c r="M23" s="325" t="str">
        <f>IF(入力!M23="","",入力!M23)</f>
        <v/>
      </c>
      <c r="N23" s="325" t="str">
        <f>IF(入力!N23="","",入力!N23)</f>
        <v/>
      </c>
      <c r="O23" s="325" t="str">
        <f>IF(入力!O23="", IF(OR(入力!L23="",入力!M23="",入力!N23=""),"",(入力!L23-(入力!L23*(4.57/(1.0868-0.00133*(入力!M23+入力!N23))-4.142)*100)/100)),入力!O23)</f>
        <v/>
      </c>
      <c r="P23" s="325" t="str">
        <f>IF(入力!P23="", IF(入力!K23="","",IF(入力!L23="","",入力!L23/POWER(入力!K23/100,2))),入力!P23)</f>
        <v/>
      </c>
      <c r="Q23" s="407" t="str">
        <f>IF(入力!Q23="","",入力!Q23)</f>
        <v/>
      </c>
      <c r="R23" s="379" t="str">
        <f>IF(入力!R23="","",入力!R23)</f>
        <v/>
      </c>
      <c r="S23" s="342" t="str">
        <f>IF(入力!S23="","",入力!S23)</f>
        <v/>
      </c>
      <c r="T23" s="352" t="str">
        <f>IF(入力!T23="","",入力!T23)</f>
        <v/>
      </c>
      <c r="U23" s="344" t="str">
        <f>IF(入力!U23="","",入力!U23)</f>
        <v/>
      </c>
      <c r="V23" s="413" t="str">
        <f>IF(入力!V23="","",入力!V23)</f>
        <v/>
      </c>
      <c r="W23" s="417" t="str">
        <f>IF(入力!W23="","",入力!W23)</f>
        <v/>
      </c>
      <c r="X23" s="418" t="str">
        <f>IF(入力!X23="","",入力!X23)</f>
        <v/>
      </c>
      <c r="Y23" s="361" t="str">
        <f>IF(入力!Y23="", IF(入力!W23="",IF(入力!X23="","",入力!X23-入力!Q23),IF(入力!X23="",入力!W23-入力!Q23,IF(入力!W23&gt;入力!X23,入力!W23-入力!Q23,入力!X23-入力!Q23))),入力!Y23)</f>
        <v/>
      </c>
      <c r="Z23" s="361" t="str">
        <f>IF(入力!Z23="","",入力!Z23)</f>
        <v/>
      </c>
      <c r="AA23" s="361" t="str">
        <f>IF(入力!AA23="","",入力!AA23)</f>
        <v/>
      </c>
      <c r="AB2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361" t="str">
        <f>IF(入力!AC23="","",入力!AC23)</f>
        <v/>
      </c>
      <c r="AD23" s="361" t="str">
        <f>IF(入力!AD23="","",入力!AD23)</f>
        <v/>
      </c>
      <c r="AE2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361" t="str">
        <f>IF(入力!AF23="","",入力!AF23)</f>
        <v/>
      </c>
      <c r="AG23" s="361" t="str">
        <f>IF(入力!AG23="","",入力!AG23)</f>
        <v/>
      </c>
      <c r="AH2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342" t="str">
        <f>IF(入力!AI23="","",入力!AI23)</f>
        <v/>
      </c>
      <c r="AJ23" s="354" t="str">
        <f>IF(入力!AJ23="","",入力!AJ23)</f>
        <v/>
      </c>
      <c r="AK23" s="340" t="str">
        <f>IF(入力!AK23="","",入力!AK23)</f>
        <v/>
      </c>
      <c r="AL23" s="345" t="str">
        <f>IF(入力!AL23="","",入力!AL23)</f>
        <v/>
      </c>
      <c r="AM23" s="324" t="str">
        <f>IF(入力!AM23="","",入力!AM23)</f>
        <v/>
      </c>
      <c r="AN23" s="379" t="str">
        <f>IF(入力!AN23="","",入力!AN23)</f>
        <v/>
      </c>
      <c r="AO23" s="324" t="str">
        <f>IF(入力!AO23="","",入力!AO23)</f>
        <v/>
      </c>
      <c r="AP23" s="379" t="str">
        <f>IF(入力!AP23="","",入力!AP23)</f>
        <v/>
      </c>
      <c r="AQ23" s="324" t="str">
        <f>IF(入力!AQ23="","",入力!AQ23)</f>
        <v/>
      </c>
      <c r="AR23" s="379" t="str">
        <f>IF(入力!AR23="","",入力!AR23)</f>
        <v/>
      </c>
      <c r="AS23" s="389" t="str">
        <f>IF(入力!AS23="","",入力!AS23)</f>
        <v/>
      </c>
      <c r="AT23" s="425" t="str">
        <f>IF(入力!AT23="","",入力!AT23)</f>
        <v/>
      </c>
      <c r="AU23" s="324" t="str">
        <f>IF(入力!AU23="","",入力!AU23)</f>
        <v/>
      </c>
      <c r="AV23" s="332" t="str">
        <f>IF(入力!AV23="","",入力!AV23)</f>
        <v/>
      </c>
      <c r="AW23" s="324" t="str">
        <f>IF(入力!AW23="","",入力!AW23)</f>
        <v/>
      </c>
      <c r="AX23" s="396" t="str">
        <f>IF(入力!AX23="","",入力!AX23)</f>
        <v/>
      </c>
    </row>
    <row r="24" spans="1:50">
      <c r="A24" s="84">
        <f>IF(入力!A24="","",入力!A24)</f>
        <v>11</v>
      </c>
      <c r="B24" s="146" t="str">
        <f>IF(入力!B24="","",入力!B24)</f>
        <v/>
      </c>
      <c r="C24" s="146" t="str">
        <f>IF(入力!C24="","",入力!C24)</f>
        <v/>
      </c>
      <c r="D24" s="91" t="str">
        <f>IF(入力!D24="","",入力!D24)</f>
        <v/>
      </c>
      <c r="E24" s="220" t="str">
        <f>IF(入力!E24="", IF(D24="","",DATEDIF(D24,入力!$C$3,"Y")),入力!E24)</f>
        <v/>
      </c>
      <c r="F24" s="220" t="str">
        <f>IF(入力!F24="","",入力!F24)</f>
        <v/>
      </c>
      <c r="G24" s="146" t="str">
        <f>IF(入力!G24="","",入力!G24)</f>
        <v/>
      </c>
      <c r="H24" s="146" t="str">
        <f>IF(入力!H24="","",入力!H24)</f>
        <v/>
      </c>
      <c r="I24" s="220" t="str">
        <f>IF(入力!I24="","",入力!I24)</f>
        <v/>
      </c>
      <c r="J24" s="122" t="str">
        <f>IF(入力!J24="","",入力!J24)</f>
        <v/>
      </c>
      <c r="K24" s="406" t="str">
        <f>IF(入力!K24="","",入力!K24)</f>
        <v/>
      </c>
      <c r="L24" s="342" t="str">
        <f>IF(入力!L24="","",入力!L24)</f>
        <v/>
      </c>
      <c r="M24" s="325" t="str">
        <f>IF(入力!M24="","",入力!M24)</f>
        <v/>
      </c>
      <c r="N24" s="325" t="str">
        <f>IF(入力!N24="","",入力!N24)</f>
        <v/>
      </c>
      <c r="O24" s="325" t="str">
        <f>IF(入力!O24="", IF(OR(入力!L24="",入力!M24="",入力!N24=""),"",(入力!L24-(入力!L24*(4.57/(1.0868-0.00133*(入力!M24+入力!N24))-4.142)*100)/100)),入力!O24)</f>
        <v/>
      </c>
      <c r="P24" s="325" t="str">
        <f>IF(入力!P24="", IF(入力!K24="","",IF(入力!L24="","",入力!L24/POWER(入力!K24/100,2))),入力!P24)</f>
        <v/>
      </c>
      <c r="Q24" s="407" t="str">
        <f>IF(入力!Q24="","",入力!Q24)</f>
        <v/>
      </c>
      <c r="R24" s="379" t="str">
        <f>IF(入力!R24="","",入力!R24)</f>
        <v/>
      </c>
      <c r="S24" s="342" t="str">
        <f>IF(入力!S24="","",入力!S24)</f>
        <v/>
      </c>
      <c r="T24" s="352" t="str">
        <f>IF(入力!T24="","",入力!T24)</f>
        <v/>
      </c>
      <c r="U24" s="344" t="str">
        <f>IF(入力!U24="","",入力!U24)</f>
        <v/>
      </c>
      <c r="V24" s="413" t="str">
        <f>IF(入力!V24="","",入力!V24)</f>
        <v/>
      </c>
      <c r="W24" s="417" t="str">
        <f>IF(入力!W24="","",入力!W24)</f>
        <v/>
      </c>
      <c r="X24" s="418" t="str">
        <f>IF(入力!X24="","",入力!X24)</f>
        <v/>
      </c>
      <c r="Y24" s="361" t="str">
        <f>IF(入力!Y24="", IF(入力!W24="",IF(入力!X24="","",入力!X24-入力!Q24),IF(入力!X24="",入力!W24-入力!Q24,IF(入力!W24&gt;入力!X24,入力!W24-入力!Q24,入力!X24-入力!Q24))),入力!Y24)</f>
        <v/>
      </c>
      <c r="Z24" s="361" t="str">
        <f>IF(入力!Z24="","",入力!Z24)</f>
        <v/>
      </c>
      <c r="AA24" s="361" t="str">
        <f>IF(入力!AA24="","",入力!AA24)</f>
        <v/>
      </c>
      <c r="AB2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361" t="str">
        <f>IF(入力!AC24="","",入力!AC24)</f>
        <v/>
      </c>
      <c r="AD24" s="361" t="str">
        <f>IF(入力!AD24="","",入力!AD24)</f>
        <v/>
      </c>
      <c r="AE2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361" t="str">
        <f>IF(入力!AF24="","",入力!AF24)</f>
        <v/>
      </c>
      <c r="AG24" s="361" t="str">
        <f>IF(入力!AG24="","",入力!AG24)</f>
        <v/>
      </c>
      <c r="AH2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342" t="str">
        <f>IF(入力!AI24="","",入力!AI24)</f>
        <v/>
      </c>
      <c r="AJ24" s="354" t="str">
        <f>IF(入力!AJ24="","",入力!AJ24)</f>
        <v/>
      </c>
      <c r="AK24" s="340" t="str">
        <f>IF(入力!AK24="","",入力!AK24)</f>
        <v/>
      </c>
      <c r="AL24" s="345" t="str">
        <f>IF(入力!AL24="","",入力!AL24)</f>
        <v/>
      </c>
      <c r="AM24" s="324" t="str">
        <f>IF(入力!AM24="","",入力!AM24)</f>
        <v/>
      </c>
      <c r="AN24" s="379" t="str">
        <f>IF(入力!AN24="","",入力!AN24)</f>
        <v/>
      </c>
      <c r="AO24" s="324" t="str">
        <f>IF(入力!AO24="","",入力!AO24)</f>
        <v/>
      </c>
      <c r="AP24" s="379" t="str">
        <f>IF(入力!AP24="","",入力!AP24)</f>
        <v/>
      </c>
      <c r="AQ24" s="324" t="str">
        <f>IF(入力!AQ24="","",入力!AQ24)</f>
        <v/>
      </c>
      <c r="AR24" s="379" t="str">
        <f>IF(入力!AR24="","",入力!AR24)</f>
        <v/>
      </c>
      <c r="AS24" s="389" t="str">
        <f>IF(入力!AS24="","",入力!AS24)</f>
        <v/>
      </c>
      <c r="AT24" s="425" t="str">
        <f>IF(入力!AT24="","",入力!AT24)</f>
        <v/>
      </c>
      <c r="AU24" s="324" t="str">
        <f>IF(入力!AU24="","",入力!AU24)</f>
        <v/>
      </c>
      <c r="AV24" s="332" t="str">
        <f>IF(入力!AV24="","",入力!AV24)</f>
        <v/>
      </c>
      <c r="AW24" s="324" t="str">
        <f>IF(入力!AW24="","",入力!AW24)</f>
        <v/>
      </c>
      <c r="AX24" s="396" t="str">
        <f>IF(入力!AX24="","",入力!AX24)</f>
        <v/>
      </c>
    </row>
    <row r="25" spans="1:50">
      <c r="A25" s="84">
        <f>IF(入力!A25="","",入力!A25)</f>
        <v>12</v>
      </c>
      <c r="B25" s="146" t="str">
        <f>IF(入力!B25="","",入力!B25)</f>
        <v/>
      </c>
      <c r="C25" s="146" t="str">
        <f>IF(入力!C25="","",入力!C25)</f>
        <v/>
      </c>
      <c r="D25" s="91" t="str">
        <f>IF(入力!D25="","",入力!D25)</f>
        <v/>
      </c>
      <c r="E25" s="220" t="str">
        <f>IF(入力!E25="", IF(D25="","",DATEDIF(D25,入力!$C$3,"Y")),入力!E25)</f>
        <v/>
      </c>
      <c r="F25" s="220" t="str">
        <f>IF(入力!F25="","",入力!F25)</f>
        <v/>
      </c>
      <c r="G25" s="146" t="str">
        <f>IF(入力!G25="","",入力!G25)</f>
        <v/>
      </c>
      <c r="H25" s="146" t="str">
        <f>IF(入力!H25="","",入力!H25)</f>
        <v/>
      </c>
      <c r="I25" s="220" t="str">
        <f>IF(入力!I25="","",入力!I25)</f>
        <v/>
      </c>
      <c r="J25" s="122" t="str">
        <f>IF(入力!J25="","",入力!J25)</f>
        <v/>
      </c>
      <c r="K25" s="406" t="str">
        <f>IF(入力!K25="","",入力!K25)</f>
        <v/>
      </c>
      <c r="L25" s="342" t="str">
        <f>IF(入力!L25="","",入力!L25)</f>
        <v/>
      </c>
      <c r="M25" s="325" t="str">
        <f>IF(入力!M25="","",入力!M25)</f>
        <v/>
      </c>
      <c r="N25" s="325" t="str">
        <f>IF(入力!N25="","",入力!N25)</f>
        <v/>
      </c>
      <c r="O25" s="325" t="str">
        <f>IF(入力!O25="", IF(OR(入力!L25="",入力!M25="",入力!N25=""),"",(入力!L25-(入力!L25*(4.57/(1.0868-0.00133*(入力!M25+入力!N25))-4.142)*100)/100)),入力!O25)</f>
        <v/>
      </c>
      <c r="P25" s="325" t="str">
        <f>IF(入力!P25="", IF(入力!K25="","",IF(入力!L25="","",入力!L25/POWER(入力!K25/100,2))),入力!P25)</f>
        <v/>
      </c>
      <c r="Q25" s="407" t="str">
        <f>IF(入力!Q25="","",入力!Q25)</f>
        <v/>
      </c>
      <c r="R25" s="379" t="str">
        <f>IF(入力!R25="","",入力!R25)</f>
        <v/>
      </c>
      <c r="S25" s="342" t="str">
        <f>IF(入力!S25="","",入力!S25)</f>
        <v/>
      </c>
      <c r="T25" s="352" t="str">
        <f>IF(入力!T25="","",入力!T25)</f>
        <v/>
      </c>
      <c r="U25" s="344" t="str">
        <f>IF(入力!U25="","",入力!U25)</f>
        <v/>
      </c>
      <c r="V25" s="413" t="str">
        <f>IF(入力!V25="","",入力!V25)</f>
        <v/>
      </c>
      <c r="W25" s="417" t="str">
        <f>IF(入力!W25="","",入力!W25)</f>
        <v/>
      </c>
      <c r="X25" s="418" t="str">
        <f>IF(入力!X25="","",入力!X25)</f>
        <v/>
      </c>
      <c r="Y25" s="361" t="str">
        <f>IF(入力!Y25="", IF(入力!W25="",IF(入力!X25="","",入力!X25-入力!Q25),IF(入力!X25="",入力!W25-入力!Q25,IF(入力!W25&gt;入力!X25,入力!W25-入力!Q25,入力!X25-入力!Q25))),入力!Y25)</f>
        <v/>
      </c>
      <c r="Z25" s="361" t="str">
        <f>IF(入力!Z25="","",入力!Z25)</f>
        <v/>
      </c>
      <c r="AA25" s="361" t="str">
        <f>IF(入力!AA25="","",入力!AA25)</f>
        <v/>
      </c>
      <c r="AB2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361" t="str">
        <f>IF(入力!AC25="","",入力!AC25)</f>
        <v/>
      </c>
      <c r="AD25" s="361" t="str">
        <f>IF(入力!AD25="","",入力!AD25)</f>
        <v/>
      </c>
      <c r="AE2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361" t="str">
        <f>IF(入力!AF25="","",入力!AF25)</f>
        <v/>
      </c>
      <c r="AG25" s="361" t="str">
        <f>IF(入力!AG25="","",入力!AG25)</f>
        <v/>
      </c>
      <c r="AH2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342" t="str">
        <f>IF(入力!AI25="","",入力!AI25)</f>
        <v/>
      </c>
      <c r="AJ25" s="354" t="str">
        <f>IF(入力!AJ25="","",入力!AJ25)</f>
        <v/>
      </c>
      <c r="AK25" s="340" t="str">
        <f>IF(入力!AK25="","",入力!AK25)</f>
        <v/>
      </c>
      <c r="AL25" s="345" t="str">
        <f>IF(入力!AL25="","",入力!AL25)</f>
        <v/>
      </c>
      <c r="AM25" s="324" t="str">
        <f>IF(入力!AM25="","",入力!AM25)</f>
        <v/>
      </c>
      <c r="AN25" s="379" t="str">
        <f>IF(入力!AN25="","",入力!AN25)</f>
        <v/>
      </c>
      <c r="AO25" s="324" t="str">
        <f>IF(入力!AO25="","",入力!AO25)</f>
        <v/>
      </c>
      <c r="AP25" s="379" t="str">
        <f>IF(入力!AP25="","",入力!AP25)</f>
        <v/>
      </c>
      <c r="AQ25" s="324" t="str">
        <f>IF(入力!AQ25="","",入力!AQ25)</f>
        <v/>
      </c>
      <c r="AR25" s="379" t="str">
        <f>IF(入力!AR25="","",入力!AR25)</f>
        <v/>
      </c>
      <c r="AS25" s="389" t="str">
        <f>IF(入力!AS25="","",入力!AS25)</f>
        <v/>
      </c>
      <c r="AT25" s="425" t="str">
        <f>IF(入力!AT25="","",入力!AT25)</f>
        <v/>
      </c>
      <c r="AU25" s="324" t="str">
        <f>IF(入力!AU25="","",入力!AU25)</f>
        <v/>
      </c>
      <c r="AV25" s="332" t="str">
        <f>IF(入力!AV25="","",入力!AV25)</f>
        <v/>
      </c>
      <c r="AW25" s="324" t="str">
        <f>IF(入力!AW25="","",入力!AW25)</f>
        <v/>
      </c>
      <c r="AX25" s="396" t="str">
        <f>IF(入力!AX25="","",入力!AX25)</f>
        <v/>
      </c>
    </row>
    <row r="26" spans="1:50">
      <c r="A26" s="84">
        <f>IF(入力!A26="","",入力!A26)</f>
        <v>13</v>
      </c>
      <c r="B26" s="146" t="str">
        <f>IF(入力!B26="","",入力!B26)</f>
        <v/>
      </c>
      <c r="C26" s="146" t="str">
        <f>IF(入力!C26="","",入力!C26)</f>
        <v/>
      </c>
      <c r="D26" s="91" t="str">
        <f>IF(入力!D26="","",入力!D26)</f>
        <v/>
      </c>
      <c r="E26" s="220" t="str">
        <f>IF(入力!E26="", IF(D26="","",DATEDIF(D26,入力!$C$3,"Y")),入力!E26)</f>
        <v/>
      </c>
      <c r="F26" s="220" t="str">
        <f>IF(入力!F26="","",入力!F26)</f>
        <v/>
      </c>
      <c r="G26" s="146" t="str">
        <f>IF(入力!G26="","",入力!G26)</f>
        <v/>
      </c>
      <c r="H26" s="146" t="str">
        <f>IF(入力!H26="","",入力!H26)</f>
        <v/>
      </c>
      <c r="I26" s="220" t="str">
        <f>IF(入力!I26="","",入力!I26)</f>
        <v/>
      </c>
      <c r="J26" s="122" t="str">
        <f>IF(入力!J26="","",入力!J26)</f>
        <v/>
      </c>
      <c r="K26" s="406" t="str">
        <f>IF(入力!K26="","",入力!K26)</f>
        <v/>
      </c>
      <c r="L26" s="342" t="str">
        <f>IF(入力!L26="","",入力!L26)</f>
        <v/>
      </c>
      <c r="M26" s="325" t="str">
        <f>IF(入力!M26="","",入力!M26)</f>
        <v/>
      </c>
      <c r="N26" s="325" t="str">
        <f>IF(入力!N26="","",入力!N26)</f>
        <v/>
      </c>
      <c r="O26" s="325" t="str">
        <f>IF(入力!O26="", IF(OR(入力!L26="",入力!M26="",入力!N26=""),"",(入力!L26-(入力!L26*(4.57/(1.0868-0.00133*(入力!M26+入力!N26))-4.142)*100)/100)),入力!O26)</f>
        <v/>
      </c>
      <c r="P26" s="325" t="str">
        <f>IF(入力!P26="", IF(入力!K26="","",IF(入力!L26="","",入力!L26/POWER(入力!K26/100,2))),入力!P26)</f>
        <v/>
      </c>
      <c r="Q26" s="407" t="str">
        <f>IF(入力!Q26="","",入力!Q26)</f>
        <v/>
      </c>
      <c r="R26" s="379" t="str">
        <f>IF(入力!R26="","",入力!R26)</f>
        <v/>
      </c>
      <c r="S26" s="342" t="str">
        <f>IF(入力!S26="","",入力!S26)</f>
        <v/>
      </c>
      <c r="T26" s="352" t="str">
        <f>IF(入力!T26="","",入力!T26)</f>
        <v/>
      </c>
      <c r="U26" s="344" t="str">
        <f>IF(入力!U26="","",入力!U26)</f>
        <v/>
      </c>
      <c r="V26" s="413" t="str">
        <f>IF(入力!V26="","",入力!V26)</f>
        <v/>
      </c>
      <c r="W26" s="417" t="str">
        <f>IF(入力!W26="","",入力!W26)</f>
        <v/>
      </c>
      <c r="X26" s="418" t="str">
        <f>IF(入力!X26="","",入力!X26)</f>
        <v/>
      </c>
      <c r="Y26" s="361" t="str">
        <f>IF(入力!Y26="", IF(入力!W26="",IF(入力!X26="","",入力!X26-入力!Q26),IF(入力!X26="",入力!W26-入力!Q26,IF(入力!W26&gt;入力!X26,入力!W26-入力!Q26,入力!X26-入力!Q26))),入力!Y26)</f>
        <v/>
      </c>
      <c r="Z26" s="361" t="str">
        <f>IF(入力!Z26="","",入力!Z26)</f>
        <v/>
      </c>
      <c r="AA26" s="361" t="str">
        <f>IF(入力!AA26="","",入力!AA26)</f>
        <v/>
      </c>
      <c r="AB2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361" t="str">
        <f>IF(入力!AC26="","",入力!AC26)</f>
        <v/>
      </c>
      <c r="AD26" s="361" t="str">
        <f>IF(入力!AD26="","",入力!AD26)</f>
        <v/>
      </c>
      <c r="AE2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361" t="str">
        <f>IF(入力!AF26="","",入力!AF26)</f>
        <v/>
      </c>
      <c r="AG26" s="361" t="str">
        <f>IF(入力!AG26="","",入力!AG26)</f>
        <v/>
      </c>
      <c r="AH2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342" t="str">
        <f>IF(入力!AI26="","",入力!AI26)</f>
        <v/>
      </c>
      <c r="AJ26" s="354" t="str">
        <f>IF(入力!AJ26="","",入力!AJ26)</f>
        <v/>
      </c>
      <c r="AK26" s="340" t="str">
        <f>IF(入力!AK26="","",入力!AK26)</f>
        <v/>
      </c>
      <c r="AL26" s="345" t="str">
        <f>IF(入力!AL26="","",入力!AL26)</f>
        <v/>
      </c>
      <c r="AM26" s="324" t="str">
        <f>IF(入力!AM26="","",入力!AM26)</f>
        <v/>
      </c>
      <c r="AN26" s="379" t="str">
        <f>IF(入力!AN26="","",入力!AN26)</f>
        <v/>
      </c>
      <c r="AO26" s="324" t="str">
        <f>IF(入力!AO26="","",入力!AO26)</f>
        <v/>
      </c>
      <c r="AP26" s="379" t="str">
        <f>IF(入力!AP26="","",入力!AP26)</f>
        <v/>
      </c>
      <c r="AQ26" s="324" t="str">
        <f>IF(入力!AQ26="","",入力!AQ26)</f>
        <v/>
      </c>
      <c r="AR26" s="379" t="str">
        <f>IF(入力!AR26="","",入力!AR26)</f>
        <v/>
      </c>
      <c r="AS26" s="389" t="str">
        <f>IF(入力!AS26="","",入力!AS26)</f>
        <v/>
      </c>
      <c r="AT26" s="425" t="str">
        <f>IF(入力!AT26="","",入力!AT26)</f>
        <v/>
      </c>
      <c r="AU26" s="324" t="str">
        <f>IF(入力!AU26="","",入力!AU26)</f>
        <v/>
      </c>
      <c r="AV26" s="332" t="str">
        <f>IF(入力!AV26="","",入力!AV26)</f>
        <v/>
      </c>
      <c r="AW26" s="324" t="str">
        <f>IF(入力!AW26="","",入力!AW26)</f>
        <v/>
      </c>
      <c r="AX26" s="396" t="str">
        <f>IF(入力!AX26="","",入力!AX26)</f>
        <v/>
      </c>
    </row>
    <row r="27" spans="1:50">
      <c r="A27" s="84">
        <f>IF(入力!A27="","",入力!A27)</f>
        <v>14</v>
      </c>
      <c r="B27" s="146" t="str">
        <f>IF(入力!B27="","",入力!B27)</f>
        <v/>
      </c>
      <c r="C27" s="146" t="str">
        <f>IF(入力!C27="","",入力!C27)</f>
        <v/>
      </c>
      <c r="D27" s="91" t="str">
        <f>IF(入力!D27="","",入力!D27)</f>
        <v/>
      </c>
      <c r="E27" s="220" t="str">
        <f>IF(入力!E27="", IF(D27="","",DATEDIF(D27,入力!$C$3,"Y")),入力!E27)</f>
        <v/>
      </c>
      <c r="F27" s="220" t="str">
        <f>IF(入力!F27="","",入力!F27)</f>
        <v/>
      </c>
      <c r="G27" s="146" t="str">
        <f>IF(入力!G27="","",入力!G27)</f>
        <v/>
      </c>
      <c r="H27" s="146" t="str">
        <f>IF(入力!H27="","",入力!H27)</f>
        <v/>
      </c>
      <c r="I27" s="220" t="str">
        <f>IF(入力!I27="","",入力!I27)</f>
        <v/>
      </c>
      <c r="J27" s="122" t="str">
        <f>IF(入力!J27="","",入力!J27)</f>
        <v/>
      </c>
      <c r="K27" s="406" t="str">
        <f>IF(入力!K27="","",入力!K27)</f>
        <v/>
      </c>
      <c r="L27" s="342" t="str">
        <f>IF(入力!L27="","",入力!L27)</f>
        <v/>
      </c>
      <c r="M27" s="325" t="str">
        <f>IF(入力!M27="","",入力!M27)</f>
        <v/>
      </c>
      <c r="N27" s="325" t="str">
        <f>IF(入力!N27="","",入力!N27)</f>
        <v/>
      </c>
      <c r="O27" s="325" t="str">
        <f>IF(入力!O27="", IF(OR(入力!L27="",入力!M27="",入力!N27=""),"",(入力!L27-(入力!L27*(4.57/(1.0868-0.00133*(入力!M27+入力!N27))-4.142)*100)/100)),入力!O27)</f>
        <v/>
      </c>
      <c r="P27" s="325" t="str">
        <f>IF(入力!P27="", IF(入力!K27="","",IF(入力!L27="","",入力!L27/POWER(入力!K27/100,2))),入力!P27)</f>
        <v/>
      </c>
      <c r="Q27" s="407" t="str">
        <f>IF(入力!Q27="","",入力!Q27)</f>
        <v/>
      </c>
      <c r="R27" s="379" t="str">
        <f>IF(入力!R27="","",入力!R27)</f>
        <v/>
      </c>
      <c r="S27" s="342" t="str">
        <f>IF(入力!S27="","",入力!S27)</f>
        <v/>
      </c>
      <c r="T27" s="352" t="str">
        <f>IF(入力!T27="","",入力!T27)</f>
        <v/>
      </c>
      <c r="U27" s="344" t="str">
        <f>IF(入力!U27="","",入力!U27)</f>
        <v/>
      </c>
      <c r="V27" s="413" t="str">
        <f>IF(入力!V27="","",入力!V27)</f>
        <v/>
      </c>
      <c r="W27" s="417" t="str">
        <f>IF(入力!W27="","",入力!W27)</f>
        <v/>
      </c>
      <c r="X27" s="418" t="str">
        <f>IF(入力!X27="","",入力!X27)</f>
        <v/>
      </c>
      <c r="Y27" s="361" t="str">
        <f>IF(入力!Y27="", IF(入力!W27="",IF(入力!X27="","",入力!X27-入力!Q27),IF(入力!X27="",入力!W27-入力!Q27,IF(入力!W27&gt;入力!X27,入力!W27-入力!Q27,入力!X27-入力!Q27))),入力!Y27)</f>
        <v/>
      </c>
      <c r="Z27" s="361" t="str">
        <f>IF(入力!Z27="","",入力!Z27)</f>
        <v/>
      </c>
      <c r="AA27" s="361" t="str">
        <f>IF(入力!AA27="","",入力!AA27)</f>
        <v/>
      </c>
      <c r="AB2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361" t="str">
        <f>IF(入力!AC27="","",入力!AC27)</f>
        <v/>
      </c>
      <c r="AD27" s="361" t="str">
        <f>IF(入力!AD27="","",入力!AD27)</f>
        <v/>
      </c>
      <c r="AE2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361" t="str">
        <f>IF(入力!AF27="","",入力!AF27)</f>
        <v/>
      </c>
      <c r="AG27" s="361" t="str">
        <f>IF(入力!AG27="","",入力!AG27)</f>
        <v/>
      </c>
      <c r="AH2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342" t="str">
        <f>IF(入力!AI27="","",入力!AI27)</f>
        <v/>
      </c>
      <c r="AJ27" s="354" t="str">
        <f>IF(入力!AJ27="","",入力!AJ27)</f>
        <v/>
      </c>
      <c r="AK27" s="340" t="str">
        <f>IF(入力!AK27="","",入力!AK27)</f>
        <v/>
      </c>
      <c r="AL27" s="345" t="str">
        <f>IF(入力!AL27="","",入力!AL27)</f>
        <v/>
      </c>
      <c r="AM27" s="324" t="str">
        <f>IF(入力!AM27="","",入力!AM27)</f>
        <v/>
      </c>
      <c r="AN27" s="379" t="str">
        <f>IF(入力!AN27="","",入力!AN27)</f>
        <v/>
      </c>
      <c r="AO27" s="324" t="str">
        <f>IF(入力!AO27="","",入力!AO27)</f>
        <v/>
      </c>
      <c r="AP27" s="379" t="str">
        <f>IF(入力!AP27="","",入力!AP27)</f>
        <v/>
      </c>
      <c r="AQ27" s="324" t="str">
        <f>IF(入力!AQ27="","",入力!AQ27)</f>
        <v/>
      </c>
      <c r="AR27" s="379" t="str">
        <f>IF(入力!AR27="","",入力!AR27)</f>
        <v/>
      </c>
      <c r="AS27" s="389" t="str">
        <f>IF(入力!AS27="","",入力!AS27)</f>
        <v/>
      </c>
      <c r="AT27" s="425" t="str">
        <f>IF(入力!AT27="","",入力!AT27)</f>
        <v/>
      </c>
      <c r="AU27" s="324" t="str">
        <f>IF(入力!AU27="","",入力!AU27)</f>
        <v/>
      </c>
      <c r="AV27" s="332" t="str">
        <f>IF(入力!AV27="","",入力!AV27)</f>
        <v/>
      </c>
      <c r="AW27" s="324" t="str">
        <f>IF(入力!AW27="","",入力!AW27)</f>
        <v/>
      </c>
      <c r="AX27" s="396" t="str">
        <f>IF(入力!AX27="","",入力!AX27)</f>
        <v/>
      </c>
    </row>
    <row r="28" spans="1:50">
      <c r="A28" s="84">
        <f>IF(入力!A28="","",入力!A28)</f>
        <v>15</v>
      </c>
      <c r="B28" s="146" t="str">
        <f>IF(入力!B28="","",入力!B28)</f>
        <v/>
      </c>
      <c r="C28" s="146" t="str">
        <f>IF(入力!C28="","",入力!C28)</f>
        <v/>
      </c>
      <c r="D28" s="91" t="str">
        <f>IF(入力!D28="","",入力!D28)</f>
        <v/>
      </c>
      <c r="E28" s="220" t="str">
        <f>IF(入力!E28="", IF(D28="","",DATEDIF(D28,入力!$C$3,"Y")),入力!E28)</f>
        <v/>
      </c>
      <c r="F28" s="220" t="str">
        <f>IF(入力!F28="","",入力!F28)</f>
        <v/>
      </c>
      <c r="G28" s="146" t="str">
        <f>IF(入力!G28="","",入力!G28)</f>
        <v/>
      </c>
      <c r="H28" s="146" t="str">
        <f>IF(入力!H28="","",入力!H28)</f>
        <v/>
      </c>
      <c r="I28" s="220" t="str">
        <f>IF(入力!I28="","",入力!I28)</f>
        <v/>
      </c>
      <c r="J28" s="122" t="str">
        <f>IF(入力!J28="","",入力!J28)</f>
        <v/>
      </c>
      <c r="K28" s="406" t="str">
        <f>IF(入力!K28="","",入力!K28)</f>
        <v/>
      </c>
      <c r="L28" s="342" t="str">
        <f>IF(入力!L28="","",入力!L28)</f>
        <v/>
      </c>
      <c r="M28" s="325" t="str">
        <f>IF(入力!M28="","",入力!M28)</f>
        <v/>
      </c>
      <c r="N28" s="325" t="str">
        <f>IF(入力!N28="","",入力!N28)</f>
        <v/>
      </c>
      <c r="O28" s="325" t="str">
        <f>IF(入力!O28="", IF(OR(入力!L28="",入力!M28="",入力!N28=""),"",(入力!L28-(入力!L28*(4.57/(1.0868-0.00133*(入力!M28+入力!N28))-4.142)*100)/100)),入力!O28)</f>
        <v/>
      </c>
      <c r="P28" s="325" t="str">
        <f>IF(入力!P28="", IF(入力!K28="","",IF(入力!L28="","",入力!L28/POWER(入力!K28/100,2))),入力!P28)</f>
        <v/>
      </c>
      <c r="Q28" s="407" t="str">
        <f>IF(入力!Q28="","",入力!Q28)</f>
        <v/>
      </c>
      <c r="R28" s="379" t="str">
        <f>IF(入力!R28="","",入力!R28)</f>
        <v/>
      </c>
      <c r="S28" s="342" t="str">
        <f>IF(入力!S28="","",入力!S28)</f>
        <v/>
      </c>
      <c r="T28" s="352" t="str">
        <f>IF(入力!T28="","",入力!T28)</f>
        <v/>
      </c>
      <c r="U28" s="344" t="str">
        <f>IF(入力!U28="","",入力!U28)</f>
        <v/>
      </c>
      <c r="V28" s="413" t="str">
        <f>IF(入力!V28="","",入力!V28)</f>
        <v/>
      </c>
      <c r="W28" s="417" t="str">
        <f>IF(入力!W28="","",入力!W28)</f>
        <v/>
      </c>
      <c r="X28" s="418" t="str">
        <f>IF(入力!X28="","",入力!X28)</f>
        <v/>
      </c>
      <c r="Y28" s="361" t="str">
        <f>IF(入力!Y28="", IF(入力!W28="",IF(入力!X28="","",入力!X28-入力!Q28),IF(入力!X28="",入力!W28-入力!Q28,IF(入力!W28&gt;入力!X28,入力!W28-入力!Q28,入力!X28-入力!Q28))),入力!Y28)</f>
        <v/>
      </c>
      <c r="Z28" s="361" t="str">
        <f>IF(入力!Z28="","",入力!Z28)</f>
        <v/>
      </c>
      <c r="AA28" s="361" t="str">
        <f>IF(入力!AA28="","",入力!AA28)</f>
        <v/>
      </c>
      <c r="AB2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361" t="str">
        <f>IF(入力!AC28="","",入力!AC28)</f>
        <v/>
      </c>
      <c r="AD28" s="361" t="str">
        <f>IF(入力!AD28="","",入力!AD28)</f>
        <v/>
      </c>
      <c r="AE2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361" t="str">
        <f>IF(入力!AF28="","",入力!AF28)</f>
        <v/>
      </c>
      <c r="AG28" s="361" t="str">
        <f>IF(入力!AG28="","",入力!AG28)</f>
        <v/>
      </c>
      <c r="AH2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342" t="str">
        <f>IF(入力!AI28="","",入力!AI28)</f>
        <v/>
      </c>
      <c r="AJ28" s="354" t="str">
        <f>IF(入力!AJ28="","",入力!AJ28)</f>
        <v/>
      </c>
      <c r="AK28" s="340" t="str">
        <f>IF(入力!AK28="","",入力!AK28)</f>
        <v/>
      </c>
      <c r="AL28" s="345" t="str">
        <f>IF(入力!AL28="","",入力!AL28)</f>
        <v/>
      </c>
      <c r="AM28" s="324" t="str">
        <f>IF(入力!AM28="","",入力!AM28)</f>
        <v/>
      </c>
      <c r="AN28" s="379" t="str">
        <f>IF(入力!AN28="","",入力!AN28)</f>
        <v/>
      </c>
      <c r="AO28" s="324" t="str">
        <f>IF(入力!AO28="","",入力!AO28)</f>
        <v/>
      </c>
      <c r="AP28" s="379" t="str">
        <f>IF(入力!AP28="","",入力!AP28)</f>
        <v/>
      </c>
      <c r="AQ28" s="324" t="str">
        <f>IF(入力!AQ28="","",入力!AQ28)</f>
        <v/>
      </c>
      <c r="AR28" s="379" t="str">
        <f>IF(入力!AR28="","",入力!AR28)</f>
        <v/>
      </c>
      <c r="AS28" s="389" t="str">
        <f>IF(入力!AS28="","",入力!AS28)</f>
        <v/>
      </c>
      <c r="AT28" s="425" t="str">
        <f>IF(入力!AT28="","",入力!AT28)</f>
        <v/>
      </c>
      <c r="AU28" s="324" t="str">
        <f>IF(入力!AU28="","",入力!AU28)</f>
        <v/>
      </c>
      <c r="AV28" s="332" t="str">
        <f>IF(入力!AV28="","",入力!AV28)</f>
        <v/>
      </c>
      <c r="AW28" s="324" t="str">
        <f>IF(入力!AW28="","",入力!AW28)</f>
        <v/>
      </c>
      <c r="AX28" s="396" t="str">
        <f>IF(入力!AX28="","",入力!AX28)</f>
        <v/>
      </c>
    </row>
    <row r="29" spans="1:50">
      <c r="A29" s="84">
        <f>IF(入力!A29="","",入力!A29)</f>
        <v>16</v>
      </c>
      <c r="B29" s="146" t="str">
        <f>IF(入力!B29="","",入力!B29)</f>
        <v/>
      </c>
      <c r="C29" s="146" t="str">
        <f>IF(入力!C29="","",入力!C29)</f>
        <v/>
      </c>
      <c r="D29" s="91" t="str">
        <f>IF(入力!D29="","",入力!D29)</f>
        <v/>
      </c>
      <c r="E29" s="220" t="str">
        <f>IF(入力!E29="", IF(D29="","",DATEDIF(D29,入力!$C$3,"Y")),入力!E29)</f>
        <v/>
      </c>
      <c r="F29" s="220" t="str">
        <f>IF(入力!F29="","",入力!F29)</f>
        <v/>
      </c>
      <c r="G29" s="146" t="str">
        <f>IF(入力!G29="","",入力!G29)</f>
        <v/>
      </c>
      <c r="H29" s="146" t="str">
        <f>IF(入力!H29="","",入力!H29)</f>
        <v/>
      </c>
      <c r="I29" s="220" t="str">
        <f>IF(入力!I29="","",入力!I29)</f>
        <v/>
      </c>
      <c r="J29" s="122" t="str">
        <f>IF(入力!J29="","",入力!J29)</f>
        <v/>
      </c>
      <c r="K29" s="406" t="str">
        <f>IF(入力!K29="","",入力!K29)</f>
        <v/>
      </c>
      <c r="L29" s="342" t="str">
        <f>IF(入力!L29="","",入力!L29)</f>
        <v/>
      </c>
      <c r="M29" s="325" t="str">
        <f>IF(入力!M29="","",入力!M29)</f>
        <v/>
      </c>
      <c r="N29" s="325" t="str">
        <f>IF(入力!N29="","",入力!N29)</f>
        <v/>
      </c>
      <c r="O29" s="325" t="str">
        <f>IF(入力!O29="", IF(OR(入力!L29="",入力!M29="",入力!N29=""),"",(入力!L29-(入力!L29*(4.57/(1.0868-0.00133*(入力!M29+入力!N29))-4.142)*100)/100)),入力!O29)</f>
        <v/>
      </c>
      <c r="P29" s="325" t="str">
        <f>IF(入力!P29="", IF(入力!K29="","",IF(入力!L29="","",入力!L29/POWER(入力!K29/100,2))),入力!P29)</f>
        <v/>
      </c>
      <c r="Q29" s="407" t="str">
        <f>IF(入力!Q29="","",入力!Q29)</f>
        <v/>
      </c>
      <c r="R29" s="379" t="str">
        <f>IF(入力!R29="","",入力!R29)</f>
        <v/>
      </c>
      <c r="S29" s="342" t="str">
        <f>IF(入力!S29="","",入力!S29)</f>
        <v/>
      </c>
      <c r="T29" s="352" t="str">
        <f>IF(入力!T29="","",入力!T29)</f>
        <v/>
      </c>
      <c r="U29" s="344" t="str">
        <f>IF(入力!U29="","",入力!U29)</f>
        <v/>
      </c>
      <c r="V29" s="413" t="str">
        <f>IF(入力!V29="","",入力!V29)</f>
        <v/>
      </c>
      <c r="W29" s="417" t="str">
        <f>IF(入力!W29="","",入力!W29)</f>
        <v/>
      </c>
      <c r="X29" s="418" t="str">
        <f>IF(入力!X29="","",入力!X29)</f>
        <v/>
      </c>
      <c r="Y29" s="361" t="str">
        <f>IF(入力!Y29="", IF(入力!W29="",IF(入力!X29="","",入力!X29-入力!Q29),IF(入力!X29="",入力!W29-入力!Q29,IF(入力!W29&gt;入力!X29,入力!W29-入力!Q29,入力!X29-入力!Q29))),入力!Y29)</f>
        <v/>
      </c>
      <c r="Z29" s="361" t="str">
        <f>IF(入力!Z29="","",入力!Z29)</f>
        <v/>
      </c>
      <c r="AA29" s="361" t="str">
        <f>IF(入力!AA29="","",入力!AA29)</f>
        <v/>
      </c>
      <c r="AB2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361" t="str">
        <f>IF(入力!AC29="","",入力!AC29)</f>
        <v/>
      </c>
      <c r="AD29" s="361" t="str">
        <f>IF(入力!AD29="","",入力!AD29)</f>
        <v/>
      </c>
      <c r="AE2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361" t="str">
        <f>IF(入力!AF29="","",入力!AF29)</f>
        <v/>
      </c>
      <c r="AG29" s="361" t="str">
        <f>IF(入力!AG29="","",入力!AG29)</f>
        <v/>
      </c>
      <c r="AH2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342" t="str">
        <f>IF(入力!AI29="","",入力!AI29)</f>
        <v/>
      </c>
      <c r="AJ29" s="354" t="str">
        <f>IF(入力!AJ29="","",入力!AJ29)</f>
        <v/>
      </c>
      <c r="AK29" s="340" t="str">
        <f>IF(入力!AK29="","",入力!AK29)</f>
        <v/>
      </c>
      <c r="AL29" s="345" t="str">
        <f>IF(入力!AL29="","",入力!AL29)</f>
        <v/>
      </c>
      <c r="AM29" s="324" t="str">
        <f>IF(入力!AM29="","",入力!AM29)</f>
        <v/>
      </c>
      <c r="AN29" s="379" t="str">
        <f>IF(入力!AN29="","",入力!AN29)</f>
        <v/>
      </c>
      <c r="AO29" s="324" t="str">
        <f>IF(入力!AO29="","",入力!AO29)</f>
        <v/>
      </c>
      <c r="AP29" s="379" t="str">
        <f>IF(入力!AP29="","",入力!AP29)</f>
        <v/>
      </c>
      <c r="AQ29" s="324" t="str">
        <f>IF(入力!AQ29="","",入力!AQ29)</f>
        <v/>
      </c>
      <c r="AR29" s="379" t="str">
        <f>IF(入力!AR29="","",入力!AR29)</f>
        <v/>
      </c>
      <c r="AS29" s="389" t="str">
        <f>IF(入力!AS29="","",入力!AS29)</f>
        <v/>
      </c>
      <c r="AT29" s="425" t="str">
        <f>IF(入力!AT29="","",入力!AT29)</f>
        <v/>
      </c>
      <c r="AU29" s="324" t="str">
        <f>IF(入力!AU29="","",入力!AU29)</f>
        <v/>
      </c>
      <c r="AV29" s="332" t="str">
        <f>IF(入力!AV29="","",入力!AV29)</f>
        <v/>
      </c>
      <c r="AW29" s="324" t="str">
        <f>IF(入力!AW29="","",入力!AW29)</f>
        <v/>
      </c>
      <c r="AX29" s="396" t="str">
        <f>IF(入力!AX29="","",入力!AX29)</f>
        <v/>
      </c>
    </row>
    <row r="30" spans="1:50">
      <c r="A30" s="84">
        <f>IF(入力!A30="","",入力!A30)</f>
        <v>17</v>
      </c>
      <c r="B30" s="146" t="str">
        <f>IF(入力!B30="","",入力!B30)</f>
        <v/>
      </c>
      <c r="C30" s="146" t="str">
        <f>IF(入力!C30="","",入力!C30)</f>
        <v/>
      </c>
      <c r="D30" s="91" t="str">
        <f>IF(入力!D30="","",入力!D30)</f>
        <v/>
      </c>
      <c r="E30" s="220" t="str">
        <f>IF(入力!E30="", IF(D30="","",DATEDIF(D30,入力!$C$3,"Y")),入力!E30)</f>
        <v/>
      </c>
      <c r="F30" s="220" t="str">
        <f>IF(入力!F30="","",入力!F30)</f>
        <v/>
      </c>
      <c r="G30" s="146" t="str">
        <f>IF(入力!G30="","",入力!G30)</f>
        <v/>
      </c>
      <c r="H30" s="146" t="str">
        <f>IF(入力!H30="","",入力!H30)</f>
        <v/>
      </c>
      <c r="I30" s="220" t="str">
        <f>IF(入力!I30="","",入力!I30)</f>
        <v/>
      </c>
      <c r="J30" s="122" t="str">
        <f>IF(入力!J30="","",入力!J30)</f>
        <v/>
      </c>
      <c r="K30" s="406" t="str">
        <f>IF(入力!K30="","",入力!K30)</f>
        <v/>
      </c>
      <c r="L30" s="342" t="str">
        <f>IF(入力!L30="","",入力!L30)</f>
        <v/>
      </c>
      <c r="M30" s="325" t="str">
        <f>IF(入力!M30="","",入力!M30)</f>
        <v/>
      </c>
      <c r="N30" s="325" t="str">
        <f>IF(入力!N30="","",入力!N30)</f>
        <v/>
      </c>
      <c r="O30" s="325" t="str">
        <f>IF(入力!O30="", IF(OR(入力!L30="",入力!M30="",入力!N30=""),"",(入力!L30-(入力!L30*(4.57/(1.0868-0.00133*(入力!M30+入力!N30))-4.142)*100)/100)),入力!O30)</f>
        <v/>
      </c>
      <c r="P30" s="325" t="str">
        <f>IF(入力!P30="", IF(入力!K30="","",IF(入力!L30="","",入力!L30/POWER(入力!K30/100,2))),入力!P30)</f>
        <v/>
      </c>
      <c r="Q30" s="407" t="str">
        <f>IF(入力!Q30="","",入力!Q30)</f>
        <v/>
      </c>
      <c r="R30" s="379" t="str">
        <f>IF(入力!R30="","",入力!R30)</f>
        <v/>
      </c>
      <c r="S30" s="342" t="str">
        <f>IF(入力!S30="","",入力!S30)</f>
        <v/>
      </c>
      <c r="T30" s="352" t="str">
        <f>IF(入力!T30="","",入力!T30)</f>
        <v/>
      </c>
      <c r="U30" s="344" t="str">
        <f>IF(入力!U30="","",入力!U30)</f>
        <v/>
      </c>
      <c r="V30" s="413" t="str">
        <f>IF(入力!V30="","",入力!V30)</f>
        <v/>
      </c>
      <c r="W30" s="417" t="str">
        <f>IF(入力!W30="","",入力!W30)</f>
        <v/>
      </c>
      <c r="X30" s="418" t="str">
        <f>IF(入力!X30="","",入力!X30)</f>
        <v/>
      </c>
      <c r="Y30" s="361" t="str">
        <f>IF(入力!Y30="", IF(入力!W30="",IF(入力!X30="","",入力!X30-入力!Q30),IF(入力!X30="",入力!W30-入力!Q30,IF(入力!W30&gt;入力!X30,入力!W30-入力!Q30,入力!X30-入力!Q30))),入力!Y30)</f>
        <v/>
      </c>
      <c r="Z30" s="361" t="str">
        <f>IF(入力!Z30="","",入力!Z30)</f>
        <v/>
      </c>
      <c r="AA30" s="361" t="str">
        <f>IF(入力!AA30="","",入力!AA30)</f>
        <v/>
      </c>
      <c r="AB3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361" t="str">
        <f>IF(入力!AC30="","",入力!AC30)</f>
        <v/>
      </c>
      <c r="AD30" s="361" t="str">
        <f>IF(入力!AD30="","",入力!AD30)</f>
        <v/>
      </c>
      <c r="AE3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361" t="str">
        <f>IF(入力!AF30="","",入力!AF30)</f>
        <v/>
      </c>
      <c r="AG30" s="361" t="str">
        <f>IF(入力!AG30="","",入力!AG30)</f>
        <v/>
      </c>
      <c r="AH3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342" t="str">
        <f>IF(入力!AI30="","",入力!AI30)</f>
        <v/>
      </c>
      <c r="AJ30" s="354" t="str">
        <f>IF(入力!AJ30="","",入力!AJ30)</f>
        <v/>
      </c>
      <c r="AK30" s="340" t="str">
        <f>IF(入力!AK30="","",入力!AK30)</f>
        <v/>
      </c>
      <c r="AL30" s="345" t="str">
        <f>IF(入力!AL30="","",入力!AL30)</f>
        <v/>
      </c>
      <c r="AM30" s="324" t="str">
        <f>IF(入力!AM30="","",入力!AM30)</f>
        <v/>
      </c>
      <c r="AN30" s="379" t="str">
        <f>IF(入力!AN30="","",入力!AN30)</f>
        <v/>
      </c>
      <c r="AO30" s="324" t="str">
        <f>IF(入力!AO30="","",入力!AO30)</f>
        <v/>
      </c>
      <c r="AP30" s="379" t="str">
        <f>IF(入力!AP30="","",入力!AP30)</f>
        <v/>
      </c>
      <c r="AQ30" s="324" t="str">
        <f>IF(入力!AQ30="","",入力!AQ30)</f>
        <v/>
      </c>
      <c r="AR30" s="379" t="str">
        <f>IF(入力!AR30="","",入力!AR30)</f>
        <v/>
      </c>
      <c r="AS30" s="389" t="str">
        <f>IF(入力!AS30="","",入力!AS30)</f>
        <v/>
      </c>
      <c r="AT30" s="425" t="str">
        <f>IF(入力!AT30="","",入力!AT30)</f>
        <v/>
      </c>
      <c r="AU30" s="324" t="str">
        <f>IF(入力!AU30="","",入力!AU30)</f>
        <v/>
      </c>
      <c r="AV30" s="332" t="str">
        <f>IF(入力!AV30="","",入力!AV30)</f>
        <v/>
      </c>
      <c r="AW30" s="324" t="str">
        <f>IF(入力!AW30="","",入力!AW30)</f>
        <v/>
      </c>
      <c r="AX30" s="396" t="str">
        <f>IF(入力!AX30="","",入力!AX30)</f>
        <v/>
      </c>
    </row>
    <row r="31" spans="1:50">
      <c r="A31" s="84">
        <f>IF(入力!A31="","",入力!A31)</f>
        <v>18</v>
      </c>
      <c r="B31" s="146" t="str">
        <f>IF(入力!B31="","",入力!B31)</f>
        <v/>
      </c>
      <c r="C31" s="146" t="str">
        <f>IF(入力!C31="","",入力!C31)</f>
        <v/>
      </c>
      <c r="D31" s="91" t="str">
        <f>IF(入力!D31="","",入力!D31)</f>
        <v/>
      </c>
      <c r="E31" s="220" t="str">
        <f>IF(入力!E31="", IF(D31="","",DATEDIF(D31,入力!$C$3,"Y")),入力!E31)</f>
        <v/>
      </c>
      <c r="F31" s="220" t="str">
        <f>IF(入力!F31="","",入力!F31)</f>
        <v/>
      </c>
      <c r="G31" s="146" t="str">
        <f>IF(入力!G31="","",入力!G31)</f>
        <v/>
      </c>
      <c r="H31" s="146" t="str">
        <f>IF(入力!H31="","",入力!H31)</f>
        <v/>
      </c>
      <c r="I31" s="220" t="str">
        <f>IF(入力!I31="","",入力!I31)</f>
        <v/>
      </c>
      <c r="J31" s="122" t="str">
        <f>IF(入力!J31="","",入力!J31)</f>
        <v/>
      </c>
      <c r="K31" s="406" t="str">
        <f>IF(入力!K31="","",入力!K31)</f>
        <v/>
      </c>
      <c r="L31" s="342" t="str">
        <f>IF(入力!L31="","",入力!L31)</f>
        <v/>
      </c>
      <c r="M31" s="325" t="str">
        <f>IF(入力!M31="","",入力!M31)</f>
        <v/>
      </c>
      <c r="N31" s="325" t="str">
        <f>IF(入力!N31="","",入力!N31)</f>
        <v/>
      </c>
      <c r="O31" s="325" t="str">
        <f>IF(入力!O31="", IF(OR(入力!L31="",入力!M31="",入力!N31=""),"",(入力!L31-(入力!L31*(4.57/(1.0868-0.00133*(入力!M31+入力!N31))-4.142)*100)/100)),入力!O31)</f>
        <v/>
      </c>
      <c r="P31" s="325" t="str">
        <f>IF(入力!P31="", IF(入力!K31="","",IF(入力!L31="","",入力!L31/POWER(入力!K31/100,2))),入力!P31)</f>
        <v/>
      </c>
      <c r="Q31" s="407" t="str">
        <f>IF(入力!Q31="","",入力!Q31)</f>
        <v/>
      </c>
      <c r="R31" s="379" t="str">
        <f>IF(入力!R31="","",入力!R31)</f>
        <v/>
      </c>
      <c r="S31" s="342" t="str">
        <f>IF(入力!S31="","",入力!S31)</f>
        <v/>
      </c>
      <c r="T31" s="352" t="str">
        <f>IF(入力!T31="","",入力!T31)</f>
        <v/>
      </c>
      <c r="U31" s="344" t="str">
        <f>IF(入力!U31="","",入力!U31)</f>
        <v/>
      </c>
      <c r="V31" s="413" t="str">
        <f>IF(入力!V31="","",入力!V31)</f>
        <v/>
      </c>
      <c r="W31" s="417" t="str">
        <f>IF(入力!W31="","",入力!W31)</f>
        <v/>
      </c>
      <c r="X31" s="418" t="str">
        <f>IF(入力!X31="","",入力!X31)</f>
        <v/>
      </c>
      <c r="Y31" s="361" t="str">
        <f>IF(入力!Y31="", IF(入力!W31="",IF(入力!X31="","",入力!X31-入力!Q31),IF(入力!X31="",入力!W31-入力!Q31,IF(入力!W31&gt;入力!X31,入力!W31-入力!Q31,入力!X31-入力!Q31))),入力!Y31)</f>
        <v/>
      </c>
      <c r="Z31" s="361" t="str">
        <f>IF(入力!Z31="","",入力!Z31)</f>
        <v/>
      </c>
      <c r="AA31" s="361" t="str">
        <f>IF(入力!AA31="","",入力!AA31)</f>
        <v/>
      </c>
      <c r="AB3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361" t="str">
        <f>IF(入力!AC31="","",入力!AC31)</f>
        <v/>
      </c>
      <c r="AD31" s="361" t="str">
        <f>IF(入力!AD31="","",入力!AD31)</f>
        <v/>
      </c>
      <c r="AE3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361" t="str">
        <f>IF(入力!AF31="","",入力!AF31)</f>
        <v/>
      </c>
      <c r="AG31" s="361" t="str">
        <f>IF(入力!AG31="","",入力!AG31)</f>
        <v/>
      </c>
      <c r="AH3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342" t="str">
        <f>IF(入力!AI31="","",入力!AI31)</f>
        <v/>
      </c>
      <c r="AJ31" s="354" t="str">
        <f>IF(入力!AJ31="","",入力!AJ31)</f>
        <v/>
      </c>
      <c r="AK31" s="340" t="str">
        <f>IF(入力!AK31="","",入力!AK31)</f>
        <v/>
      </c>
      <c r="AL31" s="345" t="str">
        <f>IF(入力!AL31="","",入力!AL31)</f>
        <v/>
      </c>
      <c r="AM31" s="324" t="str">
        <f>IF(入力!AM31="","",入力!AM31)</f>
        <v/>
      </c>
      <c r="AN31" s="379" t="str">
        <f>IF(入力!AN31="","",入力!AN31)</f>
        <v/>
      </c>
      <c r="AO31" s="324" t="str">
        <f>IF(入力!AO31="","",入力!AO31)</f>
        <v/>
      </c>
      <c r="AP31" s="379" t="str">
        <f>IF(入力!AP31="","",入力!AP31)</f>
        <v/>
      </c>
      <c r="AQ31" s="324" t="str">
        <f>IF(入力!AQ31="","",入力!AQ31)</f>
        <v/>
      </c>
      <c r="AR31" s="379" t="str">
        <f>IF(入力!AR31="","",入力!AR31)</f>
        <v/>
      </c>
      <c r="AS31" s="389" t="str">
        <f>IF(入力!AS31="","",入力!AS31)</f>
        <v/>
      </c>
      <c r="AT31" s="425" t="str">
        <f>IF(入力!AT31="","",入力!AT31)</f>
        <v/>
      </c>
      <c r="AU31" s="324" t="str">
        <f>IF(入力!AU31="","",入力!AU31)</f>
        <v/>
      </c>
      <c r="AV31" s="332" t="str">
        <f>IF(入力!AV31="","",入力!AV31)</f>
        <v/>
      </c>
      <c r="AW31" s="324" t="str">
        <f>IF(入力!AW31="","",入力!AW31)</f>
        <v/>
      </c>
      <c r="AX31" s="396" t="str">
        <f>IF(入力!AX31="","",入力!AX31)</f>
        <v/>
      </c>
    </row>
    <row r="32" spans="1:50">
      <c r="A32" s="84">
        <f>IF(入力!A32="","",入力!A32)</f>
        <v>19</v>
      </c>
      <c r="B32" s="146" t="str">
        <f>IF(入力!B32="","",入力!B32)</f>
        <v/>
      </c>
      <c r="C32" s="146" t="str">
        <f>IF(入力!C32="","",入力!C32)</f>
        <v/>
      </c>
      <c r="D32" s="91" t="str">
        <f>IF(入力!D32="","",入力!D32)</f>
        <v/>
      </c>
      <c r="E32" s="220" t="str">
        <f>IF(入力!E32="", IF(D32="","",DATEDIF(D32,入力!$C$3,"Y")),入力!E32)</f>
        <v/>
      </c>
      <c r="F32" s="220" t="str">
        <f>IF(入力!F32="","",入力!F32)</f>
        <v/>
      </c>
      <c r="G32" s="146" t="str">
        <f>IF(入力!G32="","",入力!G32)</f>
        <v/>
      </c>
      <c r="H32" s="146" t="str">
        <f>IF(入力!H32="","",入力!H32)</f>
        <v/>
      </c>
      <c r="I32" s="220" t="str">
        <f>IF(入力!I32="","",入力!I32)</f>
        <v/>
      </c>
      <c r="J32" s="122" t="str">
        <f>IF(入力!J32="","",入力!J32)</f>
        <v/>
      </c>
      <c r="K32" s="406" t="str">
        <f>IF(入力!K32="","",入力!K32)</f>
        <v/>
      </c>
      <c r="L32" s="342" t="str">
        <f>IF(入力!L32="","",入力!L32)</f>
        <v/>
      </c>
      <c r="M32" s="325" t="str">
        <f>IF(入力!M32="","",入力!M32)</f>
        <v/>
      </c>
      <c r="N32" s="325" t="str">
        <f>IF(入力!N32="","",入力!N32)</f>
        <v/>
      </c>
      <c r="O32" s="325" t="str">
        <f>IF(入力!O32="", IF(OR(入力!L32="",入力!M32="",入力!N32=""),"",(入力!L32-(入力!L32*(4.57/(1.0868-0.00133*(入力!M32+入力!N32))-4.142)*100)/100)),入力!O32)</f>
        <v/>
      </c>
      <c r="P32" s="325" t="str">
        <f>IF(入力!P32="", IF(入力!K32="","",IF(入力!L32="","",入力!L32/POWER(入力!K32/100,2))),入力!P32)</f>
        <v/>
      </c>
      <c r="Q32" s="407" t="str">
        <f>IF(入力!Q32="","",入力!Q32)</f>
        <v/>
      </c>
      <c r="R32" s="379" t="str">
        <f>IF(入力!R32="","",入力!R32)</f>
        <v/>
      </c>
      <c r="S32" s="342" t="str">
        <f>IF(入力!S32="","",入力!S32)</f>
        <v/>
      </c>
      <c r="T32" s="352" t="str">
        <f>IF(入力!T32="","",入力!T32)</f>
        <v/>
      </c>
      <c r="U32" s="344" t="str">
        <f>IF(入力!U32="","",入力!U32)</f>
        <v/>
      </c>
      <c r="V32" s="413" t="str">
        <f>IF(入力!V32="","",入力!V32)</f>
        <v/>
      </c>
      <c r="W32" s="417" t="str">
        <f>IF(入力!W32="","",入力!W32)</f>
        <v/>
      </c>
      <c r="X32" s="418" t="str">
        <f>IF(入力!X32="","",入力!X32)</f>
        <v/>
      </c>
      <c r="Y32" s="361" t="str">
        <f>IF(入力!Y32="", IF(入力!W32="",IF(入力!X32="","",入力!X32-入力!Q32),IF(入力!X32="",入力!W32-入力!Q32,IF(入力!W32&gt;入力!X32,入力!W32-入力!Q32,入力!X32-入力!Q32))),入力!Y32)</f>
        <v/>
      </c>
      <c r="Z32" s="361" t="str">
        <f>IF(入力!Z32="","",入力!Z32)</f>
        <v/>
      </c>
      <c r="AA32" s="361" t="str">
        <f>IF(入力!AA32="","",入力!AA32)</f>
        <v/>
      </c>
      <c r="AB3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361" t="str">
        <f>IF(入力!AC32="","",入力!AC32)</f>
        <v/>
      </c>
      <c r="AD32" s="361" t="str">
        <f>IF(入力!AD32="","",入力!AD32)</f>
        <v/>
      </c>
      <c r="AE3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361" t="str">
        <f>IF(入力!AF32="","",入力!AF32)</f>
        <v/>
      </c>
      <c r="AG32" s="361" t="str">
        <f>IF(入力!AG32="","",入力!AG32)</f>
        <v/>
      </c>
      <c r="AH3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342" t="str">
        <f>IF(入力!AI32="","",入力!AI32)</f>
        <v/>
      </c>
      <c r="AJ32" s="354" t="str">
        <f>IF(入力!AJ32="","",入力!AJ32)</f>
        <v/>
      </c>
      <c r="AK32" s="340" t="str">
        <f>IF(入力!AK32="","",入力!AK32)</f>
        <v/>
      </c>
      <c r="AL32" s="345" t="str">
        <f>IF(入力!AL32="","",入力!AL32)</f>
        <v/>
      </c>
      <c r="AM32" s="324" t="str">
        <f>IF(入力!AM32="","",入力!AM32)</f>
        <v/>
      </c>
      <c r="AN32" s="379" t="str">
        <f>IF(入力!AN32="","",入力!AN32)</f>
        <v/>
      </c>
      <c r="AO32" s="324" t="str">
        <f>IF(入力!AO32="","",入力!AO32)</f>
        <v/>
      </c>
      <c r="AP32" s="379" t="str">
        <f>IF(入力!AP32="","",入力!AP32)</f>
        <v/>
      </c>
      <c r="AQ32" s="324" t="str">
        <f>IF(入力!AQ32="","",入力!AQ32)</f>
        <v/>
      </c>
      <c r="AR32" s="379" t="str">
        <f>IF(入力!AR32="","",入力!AR32)</f>
        <v/>
      </c>
      <c r="AS32" s="389" t="str">
        <f>IF(入力!AS32="","",入力!AS32)</f>
        <v/>
      </c>
      <c r="AT32" s="425" t="str">
        <f>IF(入力!AT32="","",入力!AT32)</f>
        <v/>
      </c>
      <c r="AU32" s="324" t="str">
        <f>IF(入力!AU32="","",入力!AU32)</f>
        <v/>
      </c>
      <c r="AV32" s="332" t="str">
        <f>IF(入力!AV32="","",入力!AV32)</f>
        <v/>
      </c>
      <c r="AW32" s="324" t="str">
        <f>IF(入力!AW32="","",入力!AW32)</f>
        <v/>
      </c>
      <c r="AX32" s="396" t="str">
        <f>IF(入力!AX32="","",入力!AX32)</f>
        <v/>
      </c>
    </row>
    <row r="33" spans="1:50">
      <c r="A33" s="84">
        <f>IF(入力!A33="","",入力!A33)</f>
        <v>20</v>
      </c>
      <c r="B33" s="146" t="str">
        <f>IF(入力!B33="","",入力!B33)</f>
        <v/>
      </c>
      <c r="C33" s="146" t="str">
        <f>IF(入力!C33="","",入力!C33)</f>
        <v/>
      </c>
      <c r="D33" s="91" t="str">
        <f>IF(入力!D33="","",入力!D33)</f>
        <v/>
      </c>
      <c r="E33" s="220" t="str">
        <f>IF(入力!E33="", IF(D33="","",DATEDIF(D33,入力!$C$3,"Y")),入力!E33)</f>
        <v/>
      </c>
      <c r="F33" s="220" t="str">
        <f>IF(入力!F33="","",入力!F33)</f>
        <v/>
      </c>
      <c r="G33" s="146" t="str">
        <f>IF(入力!G33="","",入力!G33)</f>
        <v/>
      </c>
      <c r="H33" s="146" t="str">
        <f>IF(入力!H33="","",入力!H33)</f>
        <v/>
      </c>
      <c r="I33" s="220" t="str">
        <f>IF(入力!I33="","",入力!I33)</f>
        <v/>
      </c>
      <c r="J33" s="122" t="str">
        <f>IF(入力!J33="","",入力!J33)</f>
        <v/>
      </c>
      <c r="K33" s="406" t="str">
        <f>IF(入力!K33="","",入力!K33)</f>
        <v/>
      </c>
      <c r="L33" s="342" t="str">
        <f>IF(入力!L33="","",入力!L33)</f>
        <v/>
      </c>
      <c r="M33" s="325" t="str">
        <f>IF(入力!M33="","",入力!M33)</f>
        <v/>
      </c>
      <c r="N33" s="325" t="str">
        <f>IF(入力!N33="","",入力!N33)</f>
        <v/>
      </c>
      <c r="O33" s="325" t="str">
        <f>IF(入力!O33="", IF(OR(入力!L33="",入力!M33="",入力!N33=""),"",(入力!L33-(入力!L33*(4.57/(1.0868-0.00133*(入力!M33+入力!N33))-4.142)*100)/100)),入力!O33)</f>
        <v/>
      </c>
      <c r="P33" s="325" t="str">
        <f>IF(入力!P33="", IF(入力!K33="","",IF(入力!L33="","",入力!L33/POWER(入力!K33/100,2))),入力!P33)</f>
        <v/>
      </c>
      <c r="Q33" s="407" t="str">
        <f>IF(入力!Q33="","",入力!Q33)</f>
        <v/>
      </c>
      <c r="R33" s="379" t="str">
        <f>IF(入力!R33="","",入力!R33)</f>
        <v/>
      </c>
      <c r="S33" s="342" t="str">
        <f>IF(入力!S33="","",入力!S33)</f>
        <v/>
      </c>
      <c r="T33" s="352" t="str">
        <f>IF(入力!T33="","",入力!T33)</f>
        <v/>
      </c>
      <c r="U33" s="344" t="str">
        <f>IF(入力!U33="","",入力!U33)</f>
        <v/>
      </c>
      <c r="V33" s="413" t="str">
        <f>IF(入力!V33="","",入力!V33)</f>
        <v/>
      </c>
      <c r="W33" s="417" t="str">
        <f>IF(入力!W33="","",入力!W33)</f>
        <v/>
      </c>
      <c r="X33" s="418" t="str">
        <f>IF(入力!X33="","",入力!X33)</f>
        <v/>
      </c>
      <c r="Y33" s="361" t="str">
        <f>IF(入力!Y33="", IF(入力!W33="",IF(入力!X33="","",入力!X33-入力!Q33),IF(入力!X33="",入力!W33-入力!Q33,IF(入力!W33&gt;入力!X33,入力!W33-入力!Q33,入力!X33-入力!Q33))),入力!Y33)</f>
        <v/>
      </c>
      <c r="Z33" s="361" t="str">
        <f>IF(入力!Z33="","",入力!Z33)</f>
        <v/>
      </c>
      <c r="AA33" s="361" t="str">
        <f>IF(入力!AA33="","",入力!AA33)</f>
        <v/>
      </c>
      <c r="AB3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361" t="str">
        <f>IF(入力!AC33="","",入力!AC33)</f>
        <v/>
      </c>
      <c r="AD33" s="361" t="str">
        <f>IF(入力!AD33="","",入力!AD33)</f>
        <v/>
      </c>
      <c r="AE3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361" t="str">
        <f>IF(入力!AF33="","",入力!AF33)</f>
        <v/>
      </c>
      <c r="AG33" s="361" t="str">
        <f>IF(入力!AG33="","",入力!AG33)</f>
        <v/>
      </c>
      <c r="AH3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342" t="str">
        <f>IF(入力!AI33="","",入力!AI33)</f>
        <v/>
      </c>
      <c r="AJ33" s="354" t="str">
        <f>IF(入力!AJ33="","",入力!AJ33)</f>
        <v/>
      </c>
      <c r="AK33" s="340" t="str">
        <f>IF(入力!AK33="","",入力!AK33)</f>
        <v/>
      </c>
      <c r="AL33" s="345" t="str">
        <f>IF(入力!AL33="","",入力!AL33)</f>
        <v/>
      </c>
      <c r="AM33" s="324" t="str">
        <f>IF(入力!AM33="","",入力!AM33)</f>
        <v/>
      </c>
      <c r="AN33" s="379" t="str">
        <f>IF(入力!AN33="","",入力!AN33)</f>
        <v/>
      </c>
      <c r="AO33" s="324" t="str">
        <f>IF(入力!AO33="","",入力!AO33)</f>
        <v/>
      </c>
      <c r="AP33" s="379" t="str">
        <f>IF(入力!AP33="","",入力!AP33)</f>
        <v/>
      </c>
      <c r="AQ33" s="324" t="str">
        <f>IF(入力!AQ33="","",入力!AQ33)</f>
        <v/>
      </c>
      <c r="AR33" s="379" t="str">
        <f>IF(入力!AR33="","",入力!AR33)</f>
        <v/>
      </c>
      <c r="AS33" s="389" t="str">
        <f>IF(入力!AS33="","",入力!AS33)</f>
        <v/>
      </c>
      <c r="AT33" s="425" t="str">
        <f>IF(入力!AT33="","",入力!AT33)</f>
        <v/>
      </c>
      <c r="AU33" s="324" t="str">
        <f>IF(入力!AU33="","",入力!AU33)</f>
        <v/>
      </c>
      <c r="AV33" s="332" t="str">
        <f>IF(入力!AV33="","",入力!AV33)</f>
        <v/>
      </c>
      <c r="AW33" s="324" t="str">
        <f>IF(入力!AW33="","",入力!AW33)</f>
        <v/>
      </c>
      <c r="AX33" s="396" t="str">
        <f>IF(入力!AX33="","",入力!AX33)</f>
        <v/>
      </c>
    </row>
    <row r="34" spans="1:50">
      <c r="A34" s="84">
        <f>IF(入力!A34="","",入力!A34)</f>
        <v>21</v>
      </c>
      <c r="B34" s="146" t="str">
        <f>IF(入力!B34="","",入力!B34)</f>
        <v/>
      </c>
      <c r="C34" s="146" t="str">
        <f>IF(入力!C34="","",入力!C34)</f>
        <v/>
      </c>
      <c r="D34" s="91" t="str">
        <f>IF(入力!D34="","",入力!D34)</f>
        <v/>
      </c>
      <c r="E34" s="220" t="str">
        <f>IF(入力!E34="", IF(D34="","",DATEDIF(D34,入力!$C$3,"Y")),入力!E34)</f>
        <v/>
      </c>
      <c r="F34" s="220" t="str">
        <f>IF(入力!F34="","",入力!F34)</f>
        <v/>
      </c>
      <c r="G34" s="146" t="str">
        <f>IF(入力!G34="","",入力!G34)</f>
        <v/>
      </c>
      <c r="H34" s="146" t="str">
        <f>IF(入力!H34="","",入力!H34)</f>
        <v/>
      </c>
      <c r="I34" s="220" t="str">
        <f>IF(入力!I34="","",入力!I34)</f>
        <v/>
      </c>
      <c r="J34" s="122" t="str">
        <f>IF(入力!J34="","",入力!J34)</f>
        <v/>
      </c>
      <c r="K34" s="406" t="str">
        <f>IF(入力!K34="","",入力!K34)</f>
        <v/>
      </c>
      <c r="L34" s="342" t="str">
        <f>IF(入力!L34="","",入力!L34)</f>
        <v/>
      </c>
      <c r="M34" s="325" t="str">
        <f>IF(入力!M34="","",入力!M34)</f>
        <v/>
      </c>
      <c r="N34" s="325" t="str">
        <f>IF(入力!N34="","",入力!N34)</f>
        <v/>
      </c>
      <c r="O34" s="325" t="str">
        <f>IF(入力!O34="", IF(OR(入力!L34="",入力!M34="",入力!N34=""),"",(入力!L34-(入力!L34*(4.57/(1.0868-0.00133*(入力!M34+入力!N34))-4.142)*100)/100)),入力!O34)</f>
        <v/>
      </c>
      <c r="P34" s="325" t="str">
        <f>IF(入力!P34="", IF(入力!K34="","",IF(入力!L34="","",入力!L34/POWER(入力!K34/100,2))),入力!P34)</f>
        <v/>
      </c>
      <c r="Q34" s="407" t="str">
        <f>IF(入力!Q34="","",入力!Q34)</f>
        <v/>
      </c>
      <c r="R34" s="379" t="str">
        <f>IF(入力!R34="","",入力!R34)</f>
        <v/>
      </c>
      <c r="S34" s="342" t="str">
        <f>IF(入力!S34="","",入力!S34)</f>
        <v/>
      </c>
      <c r="T34" s="352" t="str">
        <f>IF(入力!T34="","",入力!T34)</f>
        <v/>
      </c>
      <c r="U34" s="344" t="str">
        <f>IF(入力!U34="","",入力!U34)</f>
        <v/>
      </c>
      <c r="V34" s="413" t="str">
        <f>IF(入力!V34="","",入力!V34)</f>
        <v/>
      </c>
      <c r="W34" s="417" t="str">
        <f>IF(入力!W34="","",入力!W34)</f>
        <v/>
      </c>
      <c r="X34" s="418" t="str">
        <f>IF(入力!X34="","",入力!X34)</f>
        <v/>
      </c>
      <c r="Y34" s="361" t="str">
        <f>IF(入力!Y34="", IF(入力!W34="",IF(入力!X34="","",入力!X34-入力!Q34),IF(入力!X34="",入力!W34-入力!Q34,IF(入力!W34&gt;入力!X34,入力!W34-入力!Q34,入力!X34-入力!Q34))),入力!Y34)</f>
        <v/>
      </c>
      <c r="Z34" s="361" t="str">
        <f>IF(入力!Z34="","",入力!Z34)</f>
        <v/>
      </c>
      <c r="AA34" s="361" t="str">
        <f>IF(入力!AA34="","",入力!AA34)</f>
        <v/>
      </c>
      <c r="AB3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361" t="str">
        <f>IF(入力!AC34="","",入力!AC34)</f>
        <v/>
      </c>
      <c r="AD34" s="361" t="str">
        <f>IF(入力!AD34="","",入力!AD34)</f>
        <v/>
      </c>
      <c r="AE3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361" t="str">
        <f>IF(入力!AF34="","",入力!AF34)</f>
        <v/>
      </c>
      <c r="AG34" s="361" t="str">
        <f>IF(入力!AG34="","",入力!AG34)</f>
        <v/>
      </c>
      <c r="AH3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342" t="str">
        <f>IF(入力!AI34="","",入力!AI34)</f>
        <v/>
      </c>
      <c r="AJ34" s="354" t="str">
        <f>IF(入力!AJ34="","",入力!AJ34)</f>
        <v/>
      </c>
      <c r="AK34" s="340" t="str">
        <f>IF(入力!AK34="","",入力!AK34)</f>
        <v/>
      </c>
      <c r="AL34" s="345" t="str">
        <f>IF(入力!AL34="","",入力!AL34)</f>
        <v/>
      </c>
      <c r="AM34" s="324" t="str">
        <f>IF(入力!AM34="","",入力!AM34)</f>
        <v/>
      </c>
      <c r="AN34" s="379" t="str">
        <f>IF(入力!AN34="","",入力!AN34)</f>
        <v/>
      </c>
      <c r="AO34" s="324" t="str">
        <f>IF(入力!AO34="","",入力!AO34)</f>
        <v/>
      </c>
      <c r="AP34" s="379" t="str">
        <f>IF(入力!AP34="","",入力!AP34)</f>
        <v/>
      </c>
      <c r="AQ34" s="324" t="str">
        <f>IF(入力!AQ34="","",入力!AQ34)</f>
        <v/>
      </c>
      <c r="AR34" s="379" t="str">
        <f>IF(入力!AR34="","",入力!AR34)</f>
        <v/>
      </c>
      <c r="AS34" s="389" t="str">
        <f>IF(入力!AS34="","",入力!AS34)</f>
        <v/>
      </c>
      <c r="AT34" s="425" t="str">
        <f>IF(入力!AT34="","",入力!AT34)</f>
        <v/>
      </c>
      <c r="AU34" s="324" t="str">
        <f>IF(入力!AU34="","",入力!AU34)</f>
        <v/>
      </c>
      <c r="AV34" s="332" t="str">
        <f>IF(入力!AV34="","",入力!AV34)</f>
        <v/>
      </c>
      <c r="AW34" s="324" t="str">
        <f>IF(入力!AW34="","",入力!AW34)</f>
        <v/>
      </c>
      <c r="AX34" s="396" t="str">
        <f>IF(入力!AX34="","",入力!AX34)</f>
        <v/>
      </c>
    </row>
    <row r="35" spans="1:50">
      <c r="A35" s="84">
        <f>IF(入力!A35="","",入力!A35)</f>
        <v>22</v>
      </c>
      <c r="B35" s="146" t="str">
        <f>IF(入力!B35="","",入力!B35)</f>
        <v/>
      </c>
      <c r="C35" s="146" t="str">
        <f>IF(入力!C35="","",入力!C35)</f>
        <v/>
      </c>
      <c r="D35" s="91" t="str">
        <f>IF(入力!D35="","",入力!D35)</f>
        <v/>
      </c>
      <c r="E35" s="220" t="str">
        <f>IF(入力!E35="", IF(D35="","",DATEDIF(D35,入力!$C$3,"Y")),入力!E35)</f>
        <v/>
      </c>
      <c r="F35" s="220" t="str">
        <f>IF(入力!F35="","",入力!F35)</f>
        <v/>
      </c>
      <c r="G35" s="146" t="str">
        <f>IF(入力!G35="","",入力!G35)</f>
        <v/>
      </c>
      <c r="H35" s="146" t="str">
        <f>IF(入力!H35="","",入力!H35)</f>
        <v/>
      </c>
      <c r="I35" s="220" t="str">
        <f>IF(入力!I35="","",入力!I35)</f>
        <v/>
      </c>
      <c r="J35" s="122" t="str">
        <f>IF(入力!J35="","",入力!J35)</f>
        <v/>
      </c>
      <c r="K35" s="406" t="str">
        <f>IF(入力!K35="","",入力!K35)</f>
        <v/>
      </c>
      <c r="L35" s="342" t="str">
        <f>IF(入力!L35="","",入力!L35)</f>
        <v/>
      </c>
      <c r="M35" s="325" t="str">
        <f>IF(入力!M35="","",入力!M35)</f>
        <v/>
      </c>
      <c r="N35" s="325" t="str">
        <f>IF(入力!N35="","",入力!N35)</f>
        <v/>
      </c>
      <c r="O35" s="325" t="str">
        <f>IF(入力!O35="", IF(OR(入力!L35="",入力!M35="",入力!N35=""),"",(入力!L35-(入力!L35*(4.57/(1.0868-0.00133*(入力!M35+入力!N35))-4.142)*100)/100)),入力!O35)</f>
        <v/>
      </c>
      <c r="P35" s="325" t="str">
        <f>IF(入力!P35="", IF(入力!K35="","",IF(入力!L35="","",入力!L35/POWER(入力!K35/100,2))),入力!P35)</f>
        <v/>
      </c>
      <c r="Q35" s="407" t="str">
        <f>IF(入力!Q35="","",入力!Q35)</f>
        <v/>
      </c>
      <c r="R35" s="379" t="str">
        <f>IF(入力!R35="","",入力!R35)</f>
        <v/>
      </c>
      <c r="S35" s="342" t="str">
        <f>IF(入力!S35="","",入力!S35)</f>
        <v/>
      </c>
      <c r="T35" s="352" t="str">
        <f>IF(入力!T35="","",入力!T35)</f>
        <v/>
      </c>
      <c r="U35" s="344" t="str">
        <f>IF(入力!U35="","",入力!U35)</f>
        <v/>
      </c>
      <c r="V35" s="413" t="str">
        <f>IF(入力!V35="","",入力!V35)</f>
        <v/>
      </c>
      <c r="W35" s="417" t="str">
        <f>IF(入力!W35="","",入力!W35)</f>
        <v/>
      </c>
      <c r="X35" s="418" t="str">
        <f>IF(入力!X35="","",入力!X35)</f>
        <v/>
      </c>
      <c r="Y35" s="361" t="str">
        <f>IF(入力!Y35="", IF(入力!W35="",IF(入力!X35="","",入力!X35-入力!Q35),IF(入力!X35="",入力!W35-入力!Q35,IF(入力!W35&gt;入力!X35,入力!W35-入力!Q35,入力!X35-入力!Q35))),入力!Y35)</f>
        <v/>
      </c>
      <c r="Z35" s="361" t="str">
        <f>IF(入力!Z35="","",入力!Z35)</f>
        <v/>
      </c>
      <c r="AA35" s="361" t="str">
        <f>IF(入力!AA35="","",入力!AA35)</f>
        <v/>
      </c>
      <c r="AB3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361" t="str">
        <f>IF(入力!AC35="","",入力!AC35)</f>
        <v/>
      </c>
      <c r="AD35" s="361" t="str">
        <f>IF(入力!AD35="","",入力!AD35)</f>
        <v/>
      </c>
      <c r="AE3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361" t="str">
        <f>IF(入力!AF35="","",入力!AF35)</f>
        <v/>
      </c>
      <c r="AG35" s="361" t="str">
        <f>IF(入力!AG35="","",入力!AG35)</f>
        <v/>
      </c>
      <c r="AH3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342" t="str">
        <f>IF(入力!AI35="","",入力!AI35)</f>
        <v/>
      </c>
      <c r="AJ35" s="354" t="str">
        <f>IF(入力!AJ35="","",入力!AJ35)</f>
        <v/>
      </c>
      <c r="AK35" s="340" t="str">
        <f>IF(入力!AK35="","",入力!AK35)</f>
        <v/>
      </c>
      <c r="AL35" s="345" t="str">
        <f>IF(入力!AL35="","",入力!AL35)</f>
        <v/>
      </c>
      <c r="AM35" s="324" t="str">
        <f>IF(入力!AM35="","",入力!AM35)</f>
        <v/>
      </c>
      <c r="AN35" s="379" t="str">
        <f>IF(入力!AN35="","",入力!AN35)</f>
        <v/>
      </c>
      <c r="AO35" s="324" t="str">
        <f>IF(入力!AO35="","",入力!AO35)</f>
        <v/>
      </c>
      <c r="AP35" s="379" t="str">
        <f>IF(入力!AP35="","",入力!AP35)</f>
        <v/>
      </c>
      <c r="AQ35" s="324" t="str">
        <f>IF(入力!AQ35="","",入力!AQ35)</f>
        <v/>
      </c>
      <c r="AR35" s="379" t="str">
        <f>IF(入力!AR35="","",入力!AR35)</f>
        <v/>
      </c>
      <c r="AS35" s="389" t="str">
        <f>IF(入力!AS35="","",入力!AS35)</f>
        <v/>
      </c>
      <c r="AT35" s="425" t="str">
        <f>IF(入力!AT35="","",入力!AT35)</f>
        <v/>
      </c>
      <c r="AU35" s="324" t="str">
        <f>IF(入力!AU35="","",入力!AU35)</f>
        <v/>
      </c>
      <c r="AV35" s="332" t="str">
        <f>IF(入力!AV35="","",入力!AV35)</f>
        <v/>
      </c>
      <c r="AW35" s="324" t="str">
        <f>IF(入力!AW35="","",入力!AW35)</f>
        <v/>
      </c>
      <c r="AX35" s="396" t="str">
        <f>IF(入力!AX35="","",入力!AX35)</f>
        <v/>
      </c>
    </row>
    <row r="36" spans="1:50">
      <c r="A36" s="84">
        <f>IF(入力!A36="","",入力!A36)</f>
        <v>23</v>
      </c>
      <c r="B36" s="146" t="str">
        <f>IF(入力!B36="","",入力!B36)</f>
        <v/>
      </c>
      <c r="C36" s="146" t="str">
        <f>IF(入力!C36="","",入力!C36)</f>
        <v/>
      </c>
      <c r="D36" s="91" t="str">
        <f>IF(入力!D36="","",入力!D36)</f>
        <v/>
      </c>
      <c r="E36" s="220" t="str">
        <f>IF(入力!E36="", IF(D36="","",DATEDIF(D36,入力!$C$3,"Y")),入力!E36)</f>
        <v/>
      </c>
      <c r="F36" s="220" t="str">
        <f>IF(入力!F36="","",入力!F36)</f>
        <v/>
      </c>
      <c r="G36" s="146" t="str">
        <f>IF(入力!G36="","",入力!G36)</f>
        <v/>
      </c>
      <c r="H36" s="146" t="str">
        <f>IF(入力!H36="","",入力!H36)</f>
        <v/>
      </c>
      <c r="I36" s="220" t="str">
        <f>IF(入力!I36="","",入力!I36)</f>
        <v/>
      </c>
      <c r="J36" s="122" t="str">
        <f>IF(入力!J36="","",入力!J36)</f>
        <v/>
      </c>
      <c r="K36" s="406" t="str">
        <f>IF(入力!K36="","",入力!K36)</f>
        <v/>
      </c>
      <c r="L36" s="342" t="str">
        <f>IF(入力!L36="","",入力!L36)</f>
        <v/>
      </c>
      <c r="M36" s="325" t="str">
        <f>IF(入力!M36="","",入力!M36)</f>
        <v/>
      </c>
      <c r="N36" s="325" t="str">
        <f>IF(入力!N36="","",入力!N36)</f>
        <v/>
      </c>
      <c r="O36" s="325" t="str">
        <f>IF(入力!O36="", IF(OR(入力!L36="",入力!M36="",入力!N36=""),"",(入力!L36-(入力!L36*(4.57/(1.0868-0.00133*(入力!M36+入力!N36))-4.142)*100)/100)),入力!O36)</f>
        <v/>
      </c>
      <c r="P36" s="325" t="str">
        <f>IF(入力!P36="", IF(入力!K36="","",IF(入力!L36="","",入力!L36/POWER(入力!K36/100,2))),入力!P36)</f>
        <v/>
      </c>
      <c r="Q36" s="407" t="str">
        <f>IF(入力!Q36="","",入力!Q36)</f>
        <v/>
      </c>
      <c r="R36" s="379" t="str">
        <f>IF(入力!R36="","",入力!R36)</f>
        <v/>
      </c>
      <c r="S36" s="342" t="str">
        <f>IF(入力!S36="","",入力!S36)</f>
        <v/>
      </c>
      <c r="T36" s="352" t="str">
        <f>IF(入力!T36="","",入力!T36)</f>
        <v/>
      </c>
      <c r="U36" s="344" t="str">
        <f>IF(入力!U36="","",入力!U36)</f>
        <v/>
      </c>
      <c r="V36" s="413" t="str">
        <f>IF(入力!V36="","",入力!V36)</f>
        <v/>
      </c>
      <c r="W36" s="417" t="str">
        <f>IF(入力!W36="","",入力!W36)</f>
        <v/>
      </c>
      <c r="X36" s="418" t="str">
        <f>IF(入力!X36="","",入力!X36)</f>
        <v/>
      </c>
      <c r="Y36" s="361" t="str">
        <f>IF(入力!Y36="", IF(入力!W36="",IF(入力!X36="","",入力!X36-入力!Q36),IF(入力!X36="",入力!W36-入力!Q36,IF(入力!W36&gt;入力!X36,入力!W36-入力!Q36,入力!X36-入力!Q36))),入力!Y36)</f>
        <v/>
      </c>
      <c r="Z36" s="361" t="str">
        <f>IF(入力!Z36="","",入力!Z36)</f>
        <v/>
      </c>
      <c r="AA36" s="361" t="str">
        <f>IF(入力!AA36="","",入力!AA36)</f>
        <v/>
      </c>
      <c r="AB3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361" t="str">
        <f>IF(入力!AC36="","",入力!AC36)</f>
        <v/>
      </c>
      <c r="AD36" s="361" t="str">
        <f>IF(入力!AD36="","",入力!AD36)</f>
        <v/>
      </c>
      <c r="AE3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361" t="str">
        <f>IF(入力!AF36="","",入力!AF36)</f>
        <v/>
      </c>
      <c r="AG36" s="361" t="str">
        <f>IF(入力!AG36="","",入力!AG36)</f>
        <v/>
      </c>
      <c r="AH3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342" t="str">
        <f>IF(入力!AI36="","",入力!AI36)</f>
        <v/>
      </c>
      <c r="AJ36" s="354" t="str">
        <f>IF(入力!AJ36="","",入力!AJ36)</f>
        <v/>
      </c>
      <c r="AK36" s="340" t="str">
        <f>IF(入力!AK36="","",入力!AK36)</f>
        <v/>
      </c>
      <c r="AL36" s="345" t="str">
        <f>IF(入力!AL36="","",入力!AL36)</f>
        <v/>
      </c>
      <c r="AM36" s="324" t="str">
        <f>IF(入力!AM36="","",入力!AM36)</f>
        <v/>
      </c>
      <c r="AN36" s="379" t="str">
        <f>IF(入力!AN36="","",入力!AN36)</f>
        <v/>
      </c>
      <c r="AO36" s="324" t="str">
        <f>IF(入力!AO36="","",入力!AO36)</f>
        <v/>
      </c>
      <c r="AP36" s="379" t="str">
        <f>IF(入力!AP36="","",入力!AP36)</f>
        <v/>
      </c>
      <c r="AQ36" s="324" t="str">
        <f>IF(入力!AQ36="","",入力!AQ36)</f>
        <v/>
      </c>
      <c r="AR36" s="379" t="str">
        <f>IF(入力!AR36="","",入力!AR36)</f>
        <v/>
      </c>
      <c r="AS36" s="389" t="str">
        <f>IF(入力!AS36="","",入力!AS36)</f>
        <v/>
      </c>
      <c r="AT36" s="425" t="str">
        <f>IF(入力!AT36="","",入力!AT36)</f>
        <v/>
      </c>
      <c r="AU36" s="324" t="str">
        <f>IF(入力!AU36="","",入力!AU36)</f>
        <v/>
      </c>
      <c r="AV36" s="332" t="str">
        <f>IF(入力!AV36="","",入力!AV36)</f>
        <v/>
      </c>
      <c r="AW36" s="324" t="str">
        <f>IF(入力!AW36="","",入力!AW36)</f>
        <v/>
      </c>
      <c r="AX36" s="396" t="str">
        <f>IF(入力!AX36="","",入力!AX36)</f>
        <v/>
      </c>
    </row>
    <row r="37" spans="1:50">
      <c r="A37" s="84">
        <f>IF(入力!A37="","",入力!A37)</f>
        <v>24</v>
      </c>
      <c r="B37" s="146" t="str">
        <f>IF(入力!B37="","",入力!B37)</f>
        <v/>
      </c>
      <c r="C37" s="146" t="str">
        <f>IF(入力!C37="","",入力!C37)</f>
        <v/>
      </c>
      <c r="D37" s="91" t="str">
        <f>IF(入力!D37="","",入力!D37)</f>
        <v/>
      </c>
      <c r="E37" s="220" t="str">
        <f>IF(入力!E37="", IF(D37="","",DATEDIF(D37,入力!$C$3,"Y")),入力!E37)</f>
        <v/>
      </c>
      <c r="F37" s="220" t="str">
        <f>IF(入力!F37="","",入力!F37)</f>
        <v/>
      </c>
      <c r="G37" s="146" t="str">
        <f>IF(入力!G37="","",入力!G37)</f>
        <v/>
      </c>
      <c r="H37" s="146" t="str">
        <f>IF(入力!H37="","",入力!H37)</f>
        <v/>
      </c>
      <c r="I37" s="220" t="str">
        <f>IF(入力!I37="","",入力!I37)</f>
        <v/>
      </c>
      <c r="J37" s="122" t="str">
        <f>IF(入力!J37="","",入力!J37)</f>
        <v/>
      </c>
      <c r="K37" s="406" t="str">
        <f>IF(入力!K37="","",入力!K37)</f>
        <v/>
      </c>
      <c r="L37" s="342" t="str">
        <f>IF(入力!L37="","",入力!L37)</f>
        <v/>
      </c>
      <c r="M37" s="325" t="str">
        <f>IF(入力!M37="","",入力!M37)</f>
        <v/>
      </c>
      <c r="N37" s="325" t="str">
        <f>IF(入力!N37="","",入力!N37)</f>
        <v/>
      </c>
      <c r="O37" s="325" t="str">
        <f>IF(入力!O37="", IF(OR(入力!L37="",入力!M37="",入力!N37=""),"",(入力!L37-(入力!L37*(4.57/(1.0868-0.00133*(入力!M37+入力!N37))-4.142)*100)/100)),入力!O37)</f>
        <v/>
      </c>
      <c r="P37" s="325" t="str">
        <f>IF(入力!P37="", IF(入力!K37="","",IF(入力!L37="","",入力!L37/POWER(入力!K37/100,2))),入力!P37)</f>
        <v/>
      </c>
      <c r="Q37" s="407" t="str">
        <f>IF(入力!Q37="","",入力!Q37)</f>
        <v/>
      </c>
      <c r="R37" s="379" t="str">
        <f>IF(入力!R37="","",入力!R37)</f>
        <v/>
      </c>
      <c r="S37" s="342" t="str">
        <f>IF(入力!S37="","",入力!S37)</f>
        <v/>
      </c>
      <c r="T37" s="352" t="str">
        <f>IF(入力!T37="","",入力!T37)</f>
        <v/>
      </c>
      <c r="U37" s="344" t="str">
        <f>IF(入力!U37="","",入力!U37)</f>
        <v/>
      </c>
      <c r="V37" s="413" t="str">
        <f>IF(入力!V37="","",入力!V37)</f>
        <v/>
      </c>
      <c r="W37" s="417" t="str">
        <f>IF(入力!W37="","",入力!W37)</f>
        <v/>
      </c>
      <c r="X37" s="418" t="str">
        <f>IF(入力!X37="","",入力!X37)</f>
        <v/>
      </c>
      <c r="Y37" s="361" t="str">
        <f>IF(入力!Y37="", IF(入力!W37="",IF(入力!X37="","",入力!X37-入力!Q37),IF(入力!X37="",入力!W37-入力!Q37,IF(入力!W37&gt;入力!X37,入力!W37-入力!Q37,入力!X37-入力!Q37))),入力!Y37)</f>
        <v/>
      </c>
      <c r="Z37" s="361" t="str">
        <f>IF(入力!Z37="","",入力!Z37)</f>
        <v/>
      </c>
      <c r="AA37" s="361" t="str">
        <f>IF(入力!AA37="","",入力!AA37)</f>
        <v/>
      </c>
      <c r="AB3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361" t="str">
        <f>IF(入力!AC37="","",入力!AC37)</f>
        <v/>
      </c>
      <c r="AD37" s="361" t="str">
        <f>IF(入力!AD37="","",入力!AD37)</f>
        <v/>
      </c>
      <c r="AE3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361" t="str">
        <f>IF(入力!AF37="","",入力!AF37)</f>
        <v/>
      </c>
      <c r="AG37" s="361" t="str">
        <f>IF(入力!AG37="","",入力!AG37)</f>
        <v/>
      </c>
      <c r="AH3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342" t="str">
        <f>IF(入力!AI37="","",入力!AI37)</f>
        <v/>
      </c>
      <c r="AJ37" s="354" t="str">
        <f>IF(入力!AJ37="","",入力!AJ37)</f>
        <v/>
      </c>
      <c r="AK37" s="340" t="str">
        <f>IF(入力!AK37="","",入力!AK37)</f>
        <v/>
      </c>
      <c r="AL37" s="345" t="str">
        <f>IF(入力!AL37="","",入力!AL37)</f>
        <v/>
      </c>
      <c r="AM37" s="324" t="str">
        <f>IF(入力!AM37="","",入力!AM37)</f>
        <v/>
      </c>
      <c r="AN37" s="379" t="str">
        <f>IF(入力!AN37="","",入力!AN37)</f>
        <v/>
      </c>
      <c r="AO37" s="324" t="str">
        <f>IF(入力!AO37="","",入力!AO37)</f>
        <v/>
      </c>
      <c r="AP37" s="379" t="str">
        <f>IF(入力!AP37="","",入力!AP37)</f>
        <v/>
      </c>
      <c r="AQ37" s="324" t="str">
        <f>IF(入力!AQ37="","",入力!AQ37)</f>
        <v/>
      </c>
      <c r="AR37" s="379" t="str">
        <f>IF(入力!AR37="","",入力!AR37)</f>
        <v/>
      </c>
      <c r="AS37" s="389" t="str">
        <f>IF(入力!AS37="","",入力!AS37)</f>
        <v/>
      </c>
      <c r="AT37" s="425" t="str">
        <f>IF(入力!AT37="","",入力!AT37)</f>
        <v/>
      </c>
      <c r="AU37" s="324" t="str">
        <f>IF(入力!AU37="","",入力!AU37)</f>
        <v/>
      </c>
      <c r="AV37" s="332" t="str">
        <f>IF(入力!AV37="","",入力!AV37)</f>
        <v/>
      </c>
      <c r="AW37" s="324" t="str">
        <f>IF(入力!AW37="","",入力!AW37)</f>
        <v/>
      </c>
      <c r="AX37" s="396" t="str">
        <f>IF(入力!AX37="","",入力!AX37)</f>
        <v/>
      </c>
    </row>
    <row r="38" spans="1:50">
      <c r="A38" s="84">
        <f>IF(入力!A38="","",入力!A38)</f>
        <v>25</v>
      </c>
      <c r="B38" s="146" t="str">
        <f>IF(入力!B38="","",入力!B38)</f>
        <v/>
      </c>
      <c r="C38" s="146" t="str">
        <f>IF(入力!C38="","",入力!C38)</f>
        <v/>
      </c>
      <c r="D38" s="91" t="str">
        <f>IF(入力!D38="","",入力!D38)</f>
        <v/>
      </c>
      <c r="E38" s="220" t="str">
        <f>IF(入力!E38="", IF(D38="","",DATEDIF(D38,入力!$C$3,"Y")),入力!E38)</f>
        <v/>
      </c>
      <c r="F38" s="220" t="str">
        <f>IF(入力!F38="","",入力!F38)</f>
        <v/>
      </c>
      <c r="G38" s="146" t="str">
        <f>IF(入力!G38="","",入力!G38)</f>
        <v/>
      </c>
      <c r="H38" s="146" t="str">
        <f>IF(入力!H38="","",入力!H38)</f>
        <v/>
      </c>
      <c r="I38" s="220" t="str">
        <f>IF(入力!I38="","",入力!I38)</f>
        <v/>
      </c>
      <c r="J38" s="122" t="str">
        <f>IF(入力!J38="","",入力!J38)</f>
        <v/>
      </c>
      <c r="K38" s="406" t="str">
        <f>IF(入力!K38="","",入力!K38)</f>
        <v/>
      </c>
      <c r="L38" s="342" t="str">
        <f>IF(入力!L38="","",入力!L38)</f>
        <v/>
      </c>
      <c r="M38" s="325" t="str">
        <f>IF(入力!M38="","",入力!M38)</f>
        <v/>
      </c>
      <c r="N38" s="325" t="str">
        <f>IF(入力!N38="","",入力!N38)</f>
        <v/>
      </c>
      <c r="O38" s="325" t="str">
        <f>IF(入力!O38="", IF(OR(入力!L38="",入力!M38="",入力!N38=""),"",(入力!L38-(入力!L38*(4.57/(1.0868-0.00133*(入力!M38+入力!N38))-4.142)*100)/100)),入力!O38)</f>
        <v/>
      </c>
      <c r="P38" s="325" t="str">
        <f>IF(入力!P38="", IF(入力!K38="","",IF(入力!L38="","",入力!L38/POWER(入力!K38/100,2))),入力!P38)</f>
        <v/>
      </c>
      <c r="Q38" s="407" t="str">
        <f>IF(入力!Q38="","",入力!Q38)</f>
        <v/>
      </c>
      <c r="R38" s="379" t="str">
        <f>IF(入力!R38="","",入力!R38)</f>
        <v/>
      </c>
      <c r="S38" s="342" t="str">
        <f>IF(入力!S38="","",入力!S38)</f>
        <v/>
      </c>
      <c r="T38" s="352" t="str">
        <f>IF(入力!T38="","",入力!T38)</f>
        <v/>
      </c>
      <c r="U38" s="344" t="str">
        <f>IF(入力!U38="","",入力!U38)</f>
        <v/>
      </c>
      <c r="V38" s="413" t="str">
        <f>IF(入力!V38="","",入力!V38)</f>
        <v/>
      </c>
      <c r="W38" s="417" t="str">
        <f>IF(入力!W38="","",入力!W38)</f>
        <v/>
      </c>
      <c r="X38" s="418" t="str">
        <f>IF(入力!X38="","",入力!X38)</f>
        <v/>
      </c>
      <c r="Y38" s="361" t="str">
        <f>IF(入力!Y38="", IF(入力!W38="",IF(入力!X38="","",入力!X38-入力!Q38),IF(入力!X38="",入力!W38-入力!Q38,IF(入力!W38&gt;入力!X38,入力!W38-入力!Q38,入力!X38-入力!Q38))),入力!Y38)</f>
        <v/>
      </c>
      <c r="Z38" s="361" t="str">
        <f>IF(入力!Z38="","",入力!Z38)</f>
        <v/>
      </c>
      <c r="AA38" s="361" t="str">
        <f>IF(入力!AA38="","",入力!AA38)</f>
        <v/>
      </c>
      <c r="AB3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361" t="str">
        <f>IF(入力!AC38="","",入力!AC38)</f>
        <v/>
      </c>
      <c r="AD38" s="361" t="str">
        <f>IF(入力!AD38="","",入力!AD38)</f>
        <v/>
      </c>
      <c r="AE3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361" t="str">
        <f>IF(入力!AF38="","",入力!AF38)</f>
        <v/>
      </c>
      <c r="AG38" s="361" t="str">
        <f>IF(入力!AG38="","",入力!AG38)</f>
        <v/>
      </c>
      <c r="AH3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342" t="str">
        <f>IF(入力!AI38="","",入力!AI38)</f>
        <v/>
      </c>
      <c r="AJ38" s="354" t="str">
        <f>IF(入力!AJ38="","",入力!AJ38)</f>
        <v/>
      </c>
      <c r="AK38" s="340" t="str">
        <f>IF(入力!AK38="","",入力!AK38)</f>
        <v/>
      </c>
      <c r="AL38" s="345" t="str">
        <f>IF(入力!AL38="","",入力!AL38)</f>
        <v/>
      </c>
      <c r="AM38" s="324" t="str">
        <f>IF(入力!AM38="","",入力!AM38)</f>
        <v/>
      </c>
      <c r="AN38" s="379" t="str">
        <f>IF(入力!AN38="","",入力!AN38)</f>
        <v/>
      </c>
      <c r="AO38" s="324" t="str">
        <f>IF(入力!AO38="","",入力!AO38)</f>
        <v/>
      </c>
      <c r="AP38" s="379" t="str">
        <f>IF(入力!AP38="","",入力!AP38)</f>
        <v/>
      </c>
      <c r="AQ38" s="324" t="str">
        <f>IF(入力!AQ38="","",入力!AQ38)</f>
        <v/>
      </c>
      <c r="AR38" s="379" t="str">
        <f>IF(入力!AR38="","",入力!AR38)</f>
        <v/>
      </c>
      <c r="AS38" s="389" t="str">
        <f>IF(入力!AS38="","",入力!AS38)</f>
        <v/>
      </c>
      <c r="AT38" s="425" t="str">
        <f>IF(入力!AT38="","",入力!AT38)</f>
        <v/>
      </c>
      <c r="AU38" s="324" t="str">
        <f>IF(入力!AU38="","",入力!AU38)</f>
        <v/>
      </c>
      <c r="AV38" s="332" t="str">
        <f>IF(入力!AV38="","",入力!AV38)</f>
        <v/>
      </c>
      <c r="AW38" s="324" t="str">
        <f>IF(入力!AW38="","",入力!AW38)</f>
        <v/>
      </c>
      <c r="AX38" s="396" t="str">
        <f>IF(入力!AX38="","",入力!AX38)</f>
        <v/>
      </c>
    </row>
    <row r="39" spans="1:50">
      <c r="A39" s="84">
        <f>IF(入力!A39="","",入力!A39)</f>
        <v>26</v>
      </c>
      <c r="B39" s="146" t="str">
        <f>IF(入力!B39="","",入力!B39)</f>
        <v/>
      </c>
      <c r="C39" s="146" t="str">
        <f>IF(入力!C39="","",入力!C39)</f>
        <v/>
      </c>
      <c r="D39" s="91" t="str">
        <f>IF(入力!D39="","",入力!D39)</f>
        <v/>
      </c>
      <c r="E39" s="220" t="str">
        <f>IF(入力!E39="", IF(D39="","",DATEDIF(D39,入力!$C$3,"Y")),入力!E39)</f>
        <v/>
      </c>
      <c r="F39" s="220" t="str">
        <f>IF(入力!F39="","",入力!F39)</f>
        <v/>
      </c>
      <c r="G39" s="146" t="str">
        <f>IF(入力!G39="","",入力!G39)</f>
        <v/>
      </c>
      <c r="H39" s="146" t="str">
        <f>IF(入力!H39="","",入力!H39)</f>
        <v/>
      </c>
      <c r="I39" s="220" t="str">
        <f>IF(入力!I39="","",入力!I39)</f>
        <v/>
      </c>
      <c r="J39" s="122" t="str">
        <f>IF(入力!J39="","",入力!J39)</f>
        <v/>
      </c>
      <c r="K39" s="406" t="str">
        <f>IF(入力!K39="","",入力!K39)</f>
        <v/>
      </c>
      <c r="L39" s="342" t="str">
        <f>IF(入力!L39="","",入力!L39)</f>
        <v/>
      </c>
      <c r="M39" s="325" t="str">
        <f>IF(入力!M39="","",入力!M39)</f>
        <v/>
      </c>
      <c r="N39" s="325" t="str">
        <f>IF(入力!N39="","",入力!N39)</f>
        <v/>
      </c>
      <c r="O39" s="325" t="str">
        <f>IF(入力!O39="", IF(OR(入力!L39="",入力!M39="",入力!N39=""),"",(入力!L39-(入力!L39*(4.57/(1.0868-0.00133*(入力!M39+入力!N39))-4.142)*100)/100)),入力!O39)</f>
        <v/>
      </c>
      <c r="P39" s="325" t="str">
        <f>IF(入力!P39="", IF(入力!K39="","",IF(入力!L39="","",入力!L39/POWER(入力!K39/100,2))),入力!P39)</f>
        <v/>
      </c>
      <c r="Q39" s="407" t="str">
        <f>IF(入力!Q39="","",入力!Q39)</f>
        <v/>
      </c>
      <c r="R39" s="379" t="str">
        <f>IF(入力!R39="","",入力!R39)</f>
        <v/>
      </c>
      <c r="S39" s="342" t="str">
        <f>IF(入力!S39="","",入力!S39)</f>
        <v/>
      </c>
      <c r="T39" s="352" t="str">
        <f>IF(入力!T39="","",入力!T39)</f>
        <v/>
      </c>
      <c r="U39" s="344" t="str">
        <f>IF(入力!U39="","",入力!U39)</f>
        <v/>
      </c>
      <c r="V39" s="413" t="str">
        <f>IF(入力!V39="","",入力!V39)</f>
        <v/>
      </c>
      <c r="W39" s="417" t="str">
        <f>IF(入力!W39="","",入力!W39)</f>
        <v/>
      </c>
      <c r="X39" s="418" t="str">
        <f>IF(入力!X39="","",入力!X39)</f>
        <v/>
      </c>
      <c r="Y39" s="361" t="str">
        <f>IF(入力!Y39="", IF(入力!W39="",IF(入力!X39="","",入力!X39-入力!Q39),IF(入力!X39="",入力!W39-入力!Q39,IF(入力!W39&gt;入力!X39,入力!W39-入力!Q39,入力!X39-入力!Q39))),入力!Y39)</f>
        <v/>
      </c>
      <c r="Z39" s="361" t="str">
        <f>IF(入力!Z39="","",入力!Z39)</f>
        <v/>
      </c>
      <c r="AA39" s="361" t="str">
        <f>IF(入力!AA39="","",入力!AA39)</f>
        <v/>
      </c>
      <c r="AB3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361" t="str">
        <f>IF(入力!AC39="","",入力!AC39)</f>
        <v/>
      </c>
      <c r="AD39" s="361" t="str">
        <f>IF(入力!AD39="","",入力!AD39)</f>
        <v/>
      </c>
      <c r="AE3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361" t="str">
        <f>IF(入力!AF39="","",入力!AF39)</f>
        <v/>
      </c>
      <c r="AG39" s="361" t="str">
        <f>IF(入力!AG39="","",入力!AG39)</f>
        <v/>
      </c>
      <c r="AH3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342" t="str">
        <f>IF(入力!AI39="","",入力!AI39)</f>
        <v/>
      </c>
      <c r="AJ39" s="354" t="str">
        <f>IF(入力!AJ39="","",入力!AJ39)</f>
        <v/>
      </c>
      <c r="AK39" s="340" t="str">
        <f>IF(入力!AK39="","",入力!AK39)</f>
        <v/>
      </c>
      <c r="AL39" s="345" t="str">
        <f>IF(入力!AL39="","",入力!AL39)</f>
        <v/>
      </c>
      <c r="AM39" s="324" t="str">
        <f>IF(入力!AM39="","",入力!AM39)</f>
        <v/>
      </c>
      <c r="AN39" s="379" t="str">
        <f>IF(入力!AN39="","",入力!AN39)</f>
        <v/>
      </c>
      <c r="AO39" s="324" t="str">
        <f>IF(入力!AO39="","",入力!AO39)</f>
        <v/>
      </c>
      <c r="AP39" s="379" t="str">
        <f>IF(入力!AP39="","",入力!AP39)</f>
        <v/>
      </c>
      <c r="AQ39" s="324" t="str">
        <f>IF(入力!AQ39="","",入力!AQ39)</f>
        <v/>
      </c>
      <c r="AR39" s="379" t="str">
        <f>IF(入力!AR39="","",入力!AR39)</f>
        <v/>
      </c>
      <c r="AS39" s="389" t="str">
        <f>IF(入力!AS39="","",入力!AS39)</f>
        <v/>
      </c>
      <c r="AT39" s="425" t="str">
        <f>IF(入力!AT39="","",入力!AT39)</f>
        <v/>
      </c>
      <c r="AU39" s="324" t="str">
        <f>IF(入力!AU39="","",入力!AU39)</f>
        <v/>
      </c>
      <c r="AV39" s="332" t="str">
        <f>IF(入力!AV39="","",入力!AV39)</f>
        <v/>
      </c>
      <c r="AW39" s="324" t="str">
        <f>IF(入力!AW39="","",入力!AW39)</f>
        <v/>
      </c>
      <c r="AX39" s="396" t="str">
        <f>IF(入力!AX39="","",入力!AX39)</f>
        <v/>
      </c>
    </row>
    <row r="40" spans="1:50">
      <c r="A40" s="84">
        <f>IF(入力!A40="","",入力!A40)</f>
        <v>27</v>
      </c>
      <c r="B40" s="146" t="str">
        <f>IF(入力!B40="","",入力!B40)</f>
        <v/>
      </c>
      <c r="C40" s="146" t="str">
        <f>IF(入力!C40="","",入力!C40)</f>
        <v/>
      </c>
      <c r="D40" s="91" t="str">
        <f>IF(入力!D40="","",入力!D40)</f>
        <v/>
      </c>
      <c r="E40" s="220" t="str">
        <f>IF(入力!E40="", IF(D40="","",DATEDIF(D40,入力!$C$3,"Y")),入力!E40)</f>
        <v/>
      </c>
      <c r="F40" s="220" t="str">
        <f>IF(入力!F40="","",入力!F40)</f>
        <v/>
      </c>
      <c r="G40" s="146" t="str">
        <f>IF(入力!G40="","",入力!G40)</f>
        <v/>
      </c>
      <c r="H40" s="146" t="str">
        <f>IF(入力!H40="","",入力!H40)</f>
        <v/>
      </c>
      <c r="I40" s="220" t="str">
        <f>IF(入力!I40="","",入力!I40)</f>
        <v/>
      </c>
      <c r="J40" s="122" t="str">
        <f>IF(入力!J40="","",入力!J40)</f>
        <v/>
      </c>
      <c r="K40" s="406" t="str">
        <f>IF(入力!K40="","",入力!K40)</f>
        <v/>
      </c>
      <c r="L40" s="342" t="str">
        <f>IF(入力!L40="","",入力!L40)</f>
        <v/>
      </c>
      <c r="M40" s="325" t="str">
        <f>IF(入力!M40="","",入力!M40)</f>
        <v/>
      </c>
      <c r="N40" s="325" t="str">
        <f>IF(入力!N40="","",入力!N40)</f>
        <v/>
      </c>
      <c r="O40" s="325" t="str">
        <f>IF(入力!O40="", IF(OR(入力!L40="",入力!M40="",入力!N40=""),"",(入力!L40-(入力!L40*(4.57/(1.0868-0.00133*(入力!M40+入力!N40))-4.142)*100)/100)),入力!O40)</f>
        <v/>
      </c>
      <c r="P40" s="325" t="str">
        <f>IF(入力!P40="", IF(入力!K40="","",IF(入力!L40="","",入力!L40/POWER(入力!K40/100,2))),入力!P40)</f>
        <v/>
      </c>
      <c r="Q40" s="407" t="str">
        <f>IF(入力!Q40="","",入力!Q40)</f>
        <v/>
      </c>
      <c r="R40" s="379" t="str">
        <f>IF(入力!R40="","",入力!R40)</f>
        <v/>
      </c>
      <c r="S40" s="342" t="str">
        <f>IF(入力!S40="","",入力!S40)</f>
        <v/>
      </c>
      <c r="T40" s="352" t="str">
        <f>IF(入力!T40="","",入力!T40)</f>
        <v/>
      </c>
      <c r="U40" s="344" t="str">
        <f>IF(入力!U40="","",入力!U40)</f>
        <v/>
      </c>
      <c r="V40" s="413" t="str">
        <f>IF(入力!V40="","",入力!V40)</f>
        <v/>
      </c>
      <c r="W40" s="417" t="str">
        <f>IF(入力!W40="","",入力!W40)</f>
        <v/>
      </c>
      <c r="X40" s="418" t="str">
        <f>IF(入力!X40="","",入力!X40)</f>
        <v/>
      </c>
      <c r="Y40" s="361" t="str">
        <f>IF(入力!Y40="", IF(入力!W40="",IF(入力!X40="","",入力!X40-入力!Q40),IF(入力!X40="",入力!W40-入力!Q40,IF(入力!W40&gt;入力!X40,入力!W40-入力!Q40,入力!X40-入力!Q40))),入力!Y40)</f>
        <v/>
      </c>
      <c r="Z40" s="361" t="str">
        <f>IF(入力!Z40="","",入力!Z40)</f>
        <v/>
      </c>
      <c r="AA40" s="361" t="str">
        <f>IF(入力!AA40="","",入力!AA40)</f>
        <v/>
      </c>
      <c r="AB4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361" t="str">
        <f>IF(入力!AC40="","",入力!AC40)</f>
        <v/>
      </c>
      <c r="AD40" s="361" t="str">
        <f>IF(入力!AD40="","",入力!AD40)</f>
        <v/>
      </c>
      <c r="AE4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361" t="str">
        <f>IF(入力!AF40="","",入力!AF40)</f>
        <v/>
      </c>
      <c r="AG40" s="361" t="str">
        <f>IF(入力!AG40="","",入力!AG40)</f>
        <v/>
      </c>
      <c r="AH4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342" t="str">
        <f>IF(入力!AI40="","",入力!AI40)</f>
        <v/>
      </c>
      <c r="AJ40" s="354" t="str">
        <f>IF(入力!AJ40="","",入力!AJ40)</f>
        <v/>
      </c>
      <c r="AK40" s="340" t="str">
        <f>IF(入力!AK40="","",入力!AK40)</f>
        <v/>
      </c>
      <c r="AL40" s="345" t="str">
        <f>IF(入力!AL40="","",入力!AL40)</f>
        <v/>
      </c>
      <c r="AM40" s="324" t="str">
        <f>IF(入力!AM40="","",入力!AM40)</f>
        <v/>
      </c>
      <c r="AN40" s="379" t="str">
        <f>IF(入力!AN40="","",入力!AN40)</f>
        <v/>
      </c>
      <c r="AO40" s="324" t="str">
        <f>IF(入力!AO40="","",入力!AO40)</f>
        <v/>
      </c>
      <c r="AP40" s="379" t="str">
        <f>IF(入力!AP40="","",入力!AP40)</f>
        <v/>
      </c>
      <c r="AQ40" s="324" t="str">
        <f>IF(入力!AQ40="","",入力!AQ40)</f>
        <v/>
      </c>
      <c r="AR40" s="379" t="str">
        <f>IF(入力!AR40="","",入力!AR40)</f>
        <v/>
      </c>
      <c r="AS40" s="389" t="str">
        <f>IF(入力!AS40="","",入力!AS40)</f>
        <v/>
      </c>
      <c r="AT40" s="425" t="str">
        <f>IF(入力!AT40="","",入力!AT40)</f>
        <v/>
      </c>
      <c r="AU40" s="324" t="str">
        <f>IF(入力!AU40="","",入力!AU40)</f>
        <v/>
      </c>
      <c r="AV40" s="332" t="str">
        <f>IF(入力!AV40="","",入力!AV40)</f>
        <v/>
      </c>
      <c r="AW40" s="324" t="str">
        <f>IF(入力!AW40="","",入力!AW40)</f>
        <v/>
      </c>
      <c r="AX40" s="396" t="str">
        <f>IF(入力!AX40="","",入力!AX40)</f>
        <v/>
      </c>
    </row>
    <row r="41" spans="1:50">
      <c r="A41" s="84">
        <f>IF(入力!A41="","",入力!A41)</f>
        <v>28</v>
      </c>
      <c r="B41" s="146" t="str">
        <f>IF(入力!B41="","",入力!B41)</f>
        <v/>
      </c>
      <c r="C41" s="146" t="str">
        <f>IF(入力!C41="","",入力!C41)</f>
        <v/>
      </c>
      <c r="D41" s="91" t="str">
        <f>IF(入力!D41="","",入力!D41)</f>
        <v/>
      </c>
      <c r="E41" s="220" t="str">
        <f>IF(入力!E41="", IF(D41="","",DATEDIF(D41,入力!$C$3,"Y")),入力!E41)</f>
        <v/>
      </c>
      <c r="F41" s="220" t="str">
        <f>IF(入力!F41="","",入力!F41)</f>
        <v/>
      </c>
      <c r="G41" s="146" t="str">
        <f>IF(入力!G41="","",入力!G41)</f>
        <v/>
      </c>
      <c r="H41" s="146" t="str">
        <f>IF(入力!H41="","",入力!H41)</f>
        <v/>
      </c>
      <c r="I41" s="220" t="str">
        <f>IF(入力!I41="","",入力!I41)</f>
        <v/>
      </c>
      <c r="J41" s="122" t="str">
        <f>IF(入力!J41="","",入力!J41)</f>
        <v/>
      </c>
      <c r="K41" s="406" t="str">
        <f>IF(入力!K41="","",入力!K41)</f>
        <v/>
      </c>
      <c r="L41" s="342" t="str">
        <f>IF(入力!L41="","",入力!L41)</f>
        <v/>
      </c>
      <c r="M41" s="325" t="str">
        <f>IF(入力!M41="","",入力!M41)</f>
        <v/>
      </c>
      <c r="N41" s="325" t="str">
        <f>IF(入力!N41="","",入力!N41)</f>
        <v/>
      </c>
      <c r="O41" s="325" t="str">
        <f>IF(入力!O41="", IF(OR(入力!L41="",入力!M41="",入力!N41=""),"",(入力!L41-(入力!L41*(4.57/(1.0868-0.00133*(入力!M41+入力!N41))-4.142)*100)/100)),入力!O41)</f>
        <v/>
      </c>
      <c r="P41" s="325" t="str">
        <f>IF(入力!P41="", IF(入力!K41="","",IF(入力!L41="","",入力!L41/POWER(入力!K41/100,2))),入力!P41)</f>
        <v/>
      </c>
      <c r="Q41" s="407" t="str">
        <f>IF(入力!Q41="","",入力!Q41)</f>
        <v/>
      </c>
      <c r="R41" s="379" t="str">
        <f>IF(入力!R41="","",入力!R41)</f>
        <v/>
      </c>
      <c r="S41" s="342" t="str">
        <f>IF(入力!S41="","",入力!S41)</f>
        <v/>
      </c>
      <c r="T41" s="352" t="str">
        <f>IF(入力!T41="","",入力!T41)</f>
        <v/>
      </c>
      <c r="U41" s="344" t="str">
        <f>IF(入力!U41="","",入力!U41)</f>
        <v/>
      </c>
      <c r="V41" s="413" t="str">
        <f>IF(入力!V41="","",入力!V41)</f>
        <v/>
      </c>
      <c r="W41" s="417" t="str">
        <f>IF(入力!W41="","",入力!W41)</f>
        <v/>
      </c>
      <c r="X41" s="418" t="str">
        <f>IF(入力!X41="","",入力!X41)</f>
        <v/>
      </c>
      <c r="Y41" s="361" t="str">
        <f>IF(入力!Y41="", IF(入力!W41="",IF(入力!X41="","",入力!X41-入力!Q41),IF(入力!X41="",入力!W41-入力!Q41,IF(入力!W41&gt;入力!X41,入力!W41-入力!Q41,入力!X41-入力!Q41))),入力!Y41)</f>
        <v/>
      </c>
      <c r="Z41" s="361" t="str">
        <f>IF(入力!Z41="","",入力!Z41)</f>
        <v/>
      </c>
      <c r="AA41" s="361" t="str">
        <f>IF(入力!AA41="","",入力!AA41)</f>
        <v/>
      </c>
      <c r="AB4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361" t="str">
        <f>IF(入力!AC41="","",入力!AC41)</f>
        <v/>
      </c>
      <c r="AD41" s="361" t="str">
        <f>IF(入力!AD41="","",入力!AD41)</f>
        <v/>
      </c>
      <c r="AE4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361" t="str">
        <f>IF(入力!AF41="","",入力!AF41)</f>
        <v/>
      </c>
      <c r="AG41" s="361" t="str">
        <f>IF(入力!AG41="","",入力!AG41)</f>
        <v/>
      </c>
      <c r="AH4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342" t="str">
        <f>IF(入力!AI41="","",入力!AI41)</f>
        <v/>
      </c>
      <c r="AJ41" s="354" t="str">
        <f>IF(入力!AJ41="","",入力!AJ41)</f>
        <v/>
      </c>
      <c r="AK41" s="340" t="str">
        <f>IF(入力!AK41="","",入力!AK41)</f>
        <v/>
      </c>
      <c r="AL41" s="345" t="str">
        <f>IF(入力!AL41="","",入力!AL41)</f>
        <v/>
      </c>
      <c r="AM41" s="324" t="str">
        <f>IF(入力!AM41="","",入力!AM41)</f>
        <v/>
      </c>
      <c r="AN41" s="379" t="str">
        <f>IF(入力!AN41="","",入力!AN41)</f>
        <v/>
      </c>
      <c r="AO41" s="324" t="str">
        <f>IF(入力!AO41="","",入力!AO41)</f>
        <v/>
      </c>
      <c r="AP41" s="379" t="str">
        <f>IF(入力!AP41="","",入力!AP41)</f>
        <v/>
      </c>
      <c r="AQ41" s="324" t="str">
        <f>IF(入力!AQ41="","",入力!AQ41)</f>
        <v/>
      </c>
      <c r="AR41" s="379" t="str">
        <f>IF(入力!AR41="","",入力!AR41)</f>
        <v/>
      </c>
      <c r="AS41" s="389" t="str">
        <f>IF(入力!AS41="","",入力!AS41)</f>
        <v/>
      </c>
      <c r="AT41" s="425" t="str">
        <f>IF(入力!AT41="","",入力!AT41)</f>
        <v/>
      </c>
      <c r="AU41" s="324" t="str">
        <f>IF(入力!AU41="","",入力!AU41)</f>
        <v/>
      </c>
      <c r="AV41" s="332" t="str">
        <f>IF(入力!AV41="","",入力!AV41)</f>
        <v/>
      </c>
      <c r="AW41" s="324" t="str">
        <f>IF(入力!AW41="","",入力!AW41)</f>
        <v/>
      </c>
      <c r="AX41" s="396" t="str">
        <f>IF(入力!AX41="","",入力!AX41)</f>
        <v/>
      </c>
    </row>
    <row r="42" spans="1:50">
      <c r="A42" s="84">
        <f>IF(入力!A42="","",入力!A42)</f>
        <v>29</v>
      </c>
      <c r="B42" s="146" t="str">
        <f>IF(入力!B42="","",入力!B42)</f>
        <v/>
      </c>
      <c r="C42" s="146" t="str">
        <f>IF(入力!C42="","",入力!C42)</f>
        <v/>
      </c>
      <c r="D42" s="91" t="str">
        <f>IF(入力!D42="","",入力!D42)</f>
        <v/>
      </c>
      <c r="E42" s="220" t="str">
        <f>IF(入力!E42="", IF(D42="","",DATEDIF(D42,入力!$C$3,"Y")),入力!E42)</f>
        <v/>
      </c>
      <c r="F42" s="220" t="str">
        <f>IF(入力!F42="","",入力!F42)</f>
        <v/>
      </c>
      <c r="G42" s="146" t="str">
        <f>IF(入力!G42="","",入力!G42)</f>
        <v/>
      </c>
      <c r="H42" s="146" t="str">
        <f>IF(入力!H42="","",入力!H42)</f>
        <v/>
      </c>
      <c r="I42" s="220" t="str">
        <f>IF(入力!I42="","",入力!I42)</f>
        <v/>
      </c>
      <c r="J42" s="122" t="str">
        <f>IF(入力!J42="","",入力!J42)</f>
        <v/>
      </c>
      <c r="K42" s="406" t="str">
        <f>IF(入力!K42="","",入力!K42)</f>
        <v/>
      </c>
      <c r="L42" s="342" t="str">
        <f>IF(入力!L42="","",入力!L42)</f>
        <v/>
      </c>
      <c r="M42" s="325" t="str">
        <f>IF(入力!M42="","",入力!M42)</f>
        <v/>
      </c>
      <c r="N42" s="325" t="str">
        <f>IF(入力!N42="","",入力!N42)</f>
        <v/>
      </c>
      <c r="O42" s="325" t="str">
        <f>IF(入力!O42="", IF(OR(入力!L42="",入力!M42="",入力!N42=""),"",(入力!L42-(入力!L42*(4.57/(1.0868-0.00133*(入力!M42+入力!N42))-4.142)*100)/100)),入力!O42)</f>
        <v/>
      </c>
      <c r="P42" s="325" t="str">
        <f>IF(入力!P42="", IF(入力!K42="","",IF(入力!L42="","",入力!L42/POWER(入力!K42/100,2))),入力!P42)</f>
        <v/>
      </c>
      <c r="Q42" s="407" t="str">
        <f>IF(入力!Q42="","",入力!Q42)</f>
        <v/>
      </c>
      <c r="R42" s="379" t="str">
        <f>IF(入力!R42="","",入力!R42)</f>
        <v/>
      </c>
      <c r="S42" s="342" t="str">
        <f>IF(入力!S42="","",入力!S42)</f>
        <v/>
      </c>
      <c r="T42" s="352" t="str">
        <f>IF(入力!T42="","",入力!T42)</f>
        <v/>
      </c>
      <c r="U42" s="344" t="str">
        <f>IF(入力!U42="","",入力!U42)</f>
        <v/>
      </c>
      <c r="V42" s="413" t="str">
        <f>IF(入力!V42="","",入力!V42)</f>
        <v/>
      </c>
      <c r="W42" s="417" t="str">
        <f>IF(入力!W42="","",入力!W42)</f>
        <v/>
      </c>
      <c r="X42" s="418" t="str">
        <f>IF(入力!X42="","",入力!X42)</f>
        <v/>
      </c>
      <c r="Y42" s="361" t="str">
        <f>IF(入力!Y42="", IF(入力!W42="",IF(入力!X42="","",入力!X42-入力!Q42),IF(入力!X42="",入力!W42-入力!Q42,IF(入力!W42&gt;入力!X42,入力!W42-入力!Q42,入力!X42-入力!Q42))),入力!Y42)</f>
        <v/>
      </c>
      <c r="Z42" s="361" t="str">
        <f>IF(入力!Z42="","",入力!Z42)</f>
        <v/>
      </c>
      <c r="AA42" s="361" t="str">
        <f>IF(入力!AA42="","",入力!AA42)</f>
        <v/>
      </c>
      <c r="AB4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361" t="str">
        <f>IF(入力!AC42="","",入力!AC42)</f>
        <v/>
      </c>
      <c r="AD42" s="361" t="str">
        <f>IF(入力!AD42="","",入力!AD42)</f>
        <v/>
      </c>
      <c r="AE4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361" t="str">
        <f>IF(入力!AF42="","",入力!AF42)</f>
        <v/>
      </c>
      <c r="AG42" s="361" t="str">
        <f>IF(入力!AG42="","",入力!AG42)</f>
        <v/>
      </c>
      <c r="AH4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342" t="str">
        <f>IF(入力!AI42="","",入力!AI42)</f>
        <v/>
      </c>
      <c r="AJ42" s="354" t="str">
        <f>IF(入力!AJ42="","",入力!AJ42)</f>
        <v/>
      </c>
      <c r="AK42" s="340" t="str">
        <f>IF(入力!AK42="","",入力!AK42)</f>
        <v/>
      </c>
      <c r="AL42" s="345" t="str">
        <f>IF(入力!AL42="","",入力!AL42)</f>
        <v/>
      </c>
      <c r="AM42" s="324" t="str">
        <f>IF(入力!AM42="","",入力!AM42)</f>
        <v/>
      </c>
      <c r="AN42" s="379" t="str">
        <f>IF(入力!AN42="","",入力!AN42)</f>
        <v/>
      </c>
      <c r="AO42" s="324" t="str">
        <f>IF(入力!AO42="","",入力!AO42)</f>
        <v/>
      </c>
      <c r="AP42" s="379" t="str">
        <f>IF(入力!AP42="","",入力!AP42)</f>
        <v/>
      </c>
      <c r="AQ42" s="324" t="str">
        <f>IF(入力!AQ42="","",入力!AQ42)</f>
        <v/>
      </c>
      <c r="AR42" s="379" t="str">
        <f>IF(入力!AR42="","",入力!AR42)</f>
        <v/>
      </c>
      <c r="AS42" s="389" t="str">
        <f>IF(入力!AS42="","",入力!AS42)</f>
        <v/>
      </c>
      <c r="AT42" s="425" t="str">
        <f>IF(入力!AT42="","",入力!AT42)</f>
        <v/>
      </c>
      <c r="AU42" s="324" t="str">
        <f>IF(入力!AU42="","",入力!AU42)</f>
        <v/>
      </c>
      <c r="AV42" s="332" t="str">
        <f>IF(入力!AV42="","",入力!AV42)</f>
        <v/>
      </c>
      <c r="AW42" s="324" t="str">
        <f>IF(入力!AW42="","",入力!AW42)</f>
        <v/>
      </c>
      <c r="AX42" s="396" t="str">
        <f>IF(入力!AX42="","",入力!AX42)</f>
        <v/>
      </c>
    </row>
    <row r="43" spans="1:50">
      <c r="A43" s="84">
        <f>IF(入力!A43="","",入力!A43)</f>
        <v>30</v>
      </c>
      <c r="B43" s="146" t="str">
        <f>IF(入力!B43="","",入力!B43)</f>
        <v/>
      </c>
      <c r="C43" s="146" t="str">
        <f>IF(入力!C43="","",入力!C43)</f>
        <v/>
      </c>
      <c r="D43" s="91" t="str">
        <f>IF(入力!D43="","",入力!D43)</f>
        <v/>
      </c>
      <c r="E43" s="220" t="str">
        <f>IF(入力!E43="", IF(D43="","",DATEDIF(D43,入力!$C$3,"Y")),入力!E43)</f>
        <v/>
      </c>
      <c r="F43" s="220" t="str">
        <f>IF(入力!F43="","",入力!F43)</f>
        <v/>
      </c>
      <c r="G43" s="146" t="str">
        <f>IF(入力!G43="","",入力!G43)</f>
        <v/>
      </c>
      <c r="H43" s="146" t="str">
        <f>IF(入力!H43="","",入力!H43)</f>
        <v/>
      </c>
      <c r="I43" s="220" t="str">
        <f>IF(入力!I43="","",入力!I43)</f>
        <v/>
      </c>
      <c r="J43" s="122" t="str">
        <f>IF(入力!J43="","",入力!J43)</f>
        <v/>
      </c>
      <c r="K43" s="406" t="str">
        <f>IF(入力!K43="","",入力!K43)</f>
        <v/>
      </c>
      <c r="L43" s="342" t="str">
        <f>IF(入力!L43="","",入力!L43)</f>
        <v/>
      </c>
      <c r="M43" s="325" t="str">
        <f>IF(入力!M43="","",入力!M43)</f>
        <v/>
      </c>
      <c r="N43" s="325" t="str">
        <f>IF(入力!N43="","",入力!N43)</f>
        <v/>
      </c>
      <c r="O43" s="325" t="str">
        <f>IF(入力!O43="", IF(OR(入力!L43="",入力!M43="",入力!N43=""),"",(入力!L43-(入力!L43*(4.57/(1.0868-0.00133*(入力!M43+入力!N43))-4.142)*100)/100)),入力!O43)</f>
        <v/>
      </c>
      <c r="P43" s="325" t="str">
        <f>IF(入力!P43="", IF(入力!K43="","",IF(入力!L43="","",入力!L43/POWER(入力!K43/100,2))),入力!P43)</f>
        <v/>
      </c>
      <c r="Q43" s="407" t="str">
        <f>IF(入力!Q43="","",入力!Q43)</f>
        <v/>
      </c>
      <c r="R43" s="379" t="str">
        <f>IF(入力!R43="","",入力!R43)</f>
        <v/>
      </c>
      <c r="S43" s="342" t="str">
        <f>IF(入力!S43="","",入力!S43)</f>
        <v/>
      </c>
      <c r="T43" s="352" t="str">
        <f>IF(入力!T43="","",入力!T43)</f>
        <v/>
      </c>
      <c r="U43" s="344" t="str">
        <f>IF(入力!U43="","",入力!U43)</f>
        <v/>
      </c>
      <c r="V43" s="413" t="str">
        <f>IF(入力!V43="","",入力!V43)</f>
        <v/>
      </c>
      <c r="W43" s="417" t="str">
        <f>IF(入力!W43="","",入力!W43)</f>
        <v/>
      </c>
      <c r="X43" s="418" t="str">
        <f>IF(入力!X43="","",入力!X43)</f>
        <v/>
      </c>
      <c r="Y43" s="361" t="str">
        <f>IF(入力!Y43="", IF(入力!W43="",IF(入力!X43="","",入力!X43-入力!Q43),IF(入力!X43="",入力!W43-入力!Q43,IF(入力!W43&gt;入力!X43,入力!W43-入力!Q43,入力!X43-入力!Q43))),入力!Y43)</f>
        <v/>
      </c>
      <c r="Z43" s="361" t="str">
        <f>IF(入力!Z43="","",入力!Z43)</f>
        <v/>
      </c>
      <c r="AA43" s="361" t="str">
        <f>IF(入力!AA43="","",入力!AA43)</f>
        <v/>
      </c>
      <c r="AB43" s="361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361" t="str">
        <f>IF(入力!AC43="","",入力!AC43)</f>
        <v/>
      </c>
      <c r="AD43" s="361" t="str">
        <f>IF(入力!AD43="","",入力!AD43)</f>
        <v/>
      </c>
      <c r="AE43" s="361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361" t="str">
        <f>IF(入力!AF43="","",入力!AF43)</f>
        <v/>
      </c>
      <c r="AG43" s="361" t="str">
        <f>IF(入力!AG43="","",入力!AG43)</f>
        <v/>
      </c>
      <c r="AH43" s="361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342" t="str">
        <f>IF(入力!AI43="","",入力!AI43)</f>
        <v/>
      </c>
      <c r="AJ43" s="354" t="str">
        <f>IF(入力!AJ43="","",入力!AJ43)</f>
        <v/>
      </c>
      <c r="AK43" s="340" t="str">
        <f>IF(入力!AK43="","",入力!AK43)</f>
        <v/>
      </c>
      <c r="AL43" s="345" t="str">
        <f>IF(入力!AL43="","",入力!AL43)</f>
        <v/>
      </c>
      <c r="AM43" s="324" t="str">
        <f>IF(入力!AM43="","",入力!AM43)</f>
        <v/>
      </c>
      <c r="AN43" s="379" t="str">
        <f>IF(入力!AN43="","",入力!AN43)</f>
        <v/>
      </c>
      <c r="AO43" s="324" t="str">
        <f>IF(入力!AO43="","",入力!AO43)</f>
        <v/>
      </c>
      <c r="AP43" s="379" t="str">
        <f>IF(入力!AP43="","",入力!AP43)</f>
        <v/>
      </c>
      <c r="AQ43" s="324" t="str">
        <f>IF(入力!AQ43="","",入力!AQ43)</f>
        <v/>
      </c>
      <c r="AR43" s="379" t="str">
        <f>IF(入力!AR43="","",入力!AR43)</f>
        <v/>
      </c>
      <c r="AS43" s="389" t="str">
        <f>IF(入力!AS43="","",入力!AS43)</f>
        <v/>
      </c>
      <c r="AT43" s="425" t="str">
        <f>IF(入力!AT43="","",入力!AT43)</f>
        <v/>
      </c>
      <c r="AU43" s="324" t="str">
        <f>IF(入力!AU43="","",入力!AU43)</f>
        <v/>
      </c>
      <c r="AV43" s="332" t="str">
        <f>IF(入力!AV43="","",入力!AV43)</f>
        <v/>
      </c>
      <c r="AW43" s="324" t="str">
        <f>IF(入力!AW43="","",入力!AW43)</f>
        <v/>
      </c>
      <c r="AX43" s="396" t="str">
        <f>IF(入力!AX43="","",入力!AX43)</f>
        <v/>
      </c>
    </row>
    <row r="44" spans="1:50">
      <c r="A44" s="84">
        <f>IF(入力!A44="","",入力!A44)</f>
        <v>31</v>
      </c>
      <c r="B44" s="146" t="str">
        <f>IF(入力!B44="","",入力!B44)</f>
        <v/>
      </c>
      <c r="C44" s="146" t="str">
        <f>IF(入力!C44="","",入力!C44)</f>
        <v/>
      </c>
      <c r="D44" s="91" t="str">
        <f>IF(入力!D44="","",入力!D44)</f>
        <v/>
      </c>
      <c r="E44" s="220" t="str">
        <f>IF(入力!E44="", IF(D44="","",DATEDIF(D44,入力!$C$3,"Y")),入力!E44)</f>
        <v/>
      </c>
      <c r="F44" s="220" t="str">
        <f>IF(入力!F44="","",入力!F44)</f>
        <v/>
      </c>
      <c r="G44" s="146" t="str">
        <f>IF(入力!G44="","",入力!G44)</f>
        <v/>
      </c>
      <c r="H44" s="146" t="str">
        <f>IF(入力!H44="","",入力!H44)</f>
        <v/>
      </c>
      <c r="I44" s="220" t="str">
        <f>IF(入力!I44="","",入力!I44)</f>
        <v/>
      </c>
      <c r="J44" s="122" t="str">
        <f>IF(入力!J44="","",入力!J44)</f>
        <v/>
      </c>
      <c r="K44" s="406" t="str">
        <f>IF(入力!K44="","",入力!K44)</f>
        <v/>
      </c>
      <c r="L44" s="342" t="str">
        <f>IF(入力!L44="","",入力!L44)</f>
        <v/>
      </c>
      <c r="M44" s="325" t="str">
        <f>IF(入力!M44="","",入力!M44)</f>
        <v/>
      </c>
      <c r="N44" s="325" t="str">
        <f>IF(入力!N44="","",入力!N44)</f>
        <v/>
      </c>
      <c r="O44" s="325" t="str">
        <f>IF(入力!O44="", IF(OR(入力!L44="",入力!M44="",入力!N44=""),"",(入力!L44-(入力!L44*(4.57/(1.0868-0.00133*(入力!M44+入力!N44))-4.142)*100)/100)),入力!O44)</f>
        <v/>
      </c>
      <c r="P44" s="325" t="str">
        <f>IF(入力!P44="", IF(入力!K44="","",IF(入力!L44="","",入力!L44/POWER(入力!K44/100,2))),入力!P44)</f>
        <v/>
      </c>
      <c r="Q44" s="407" t="str">
        <f>IF(入力!Q44="","",入力!Q44)</f>
        <v/>
      </c>
      <c r="R44" s="379" t="str">
        <f>IF(入力!R44="","",入力!R44)</f>
        <v/>
      </c>
      <c r="S44" s="342" t="str">
        <f>IF(入力!S44="","",入力!S44)</f>
        <v/>
      </c>
      <c r="T44" s="352" t="str">
        <f>IF(入力!T44="","",入力!T44)</f>
        <v/>
      </c>
      <c r="U44" s="344" t="str">
        <f>IF(入力!U44="","",入力!U44)</f>
        <v/>
      </c>
      <c r="V44" s="413" t="str">
        <f>IF(入力!V44="","",入力!V44)</f>
        <v/>
      </c>
      <c r="W44" s="417" t="str">
        <f>IF(入力!W44="","",入力!W44)</f>
        <v/>
      </c>
      <c r="X44" s="418" t="str">
        <f>IF(入力!X44="","",入力!X44)</f>
        <v/>
      </c>
      <c r="Y44" s="361" t="str">
        <f>IF(入力!Y44="", IF(入力!W44="",IF(入力!X44="","",入力!X44-入力!Q44),IF(入力!X44="",入力!W44-入力!Q44,IF(入力!W44&gt;入力!X44,入力!W44-入力!Q44,入力!X44-入力!Q44))),入力!Y44)</f>
        <v/>
      </c>
      <c r="Z44" s="361" t="str">
        <f>IF(入力!Z44="","",入力!Z44)</f>
        <v/>
      </c>
      <c r="AA44" s="361" t="str">
        <f>IF(入力!AA44="","",入力!AA44)</f>
        <v/>
      </c>
      <c r="AB44" s="361" t="str">
        <f>IF(入力!AB44="", IF(入力!Z44="",IF(入力!AA44="","",入力!AA44-入力!Q44),IF(入力!AA44="",入力!Z44-入力!Q44,IF(入力!Z44&gt;入力!AA44,入力!Z44-入力!Q44,入力!AA44-入力!Q44))),入力!AB44)</f>
        <v/>
      </c>
      <c r="AC44" s="361" t="str">
        <f>IF(入力!AC44="","",入力!AC44)</f>
        <v/>
      </c>
      <c r="AD44" s="361" t="str">
        <f>IF(入力!AD44="","",入力!AD44)</f>
        <v/>
      </c>
      <c r="AE44" s="361" t="str">
        <f>IF(入力!AE44="", IF(入力!AC44="",IF(入力!AD44="","",入力!AD44-入力!Q44),IF(入力!AD44="",入力!AC44-入力!Q44,IF(入力!AC44&gt;入力!AD44,入力!AC44-入力!Q44,入力!AD44-入力!Q44))),入力!AE44)</f>
        <v/>
      </c>
      <c r="AF44" s="361" t="str">
        <f>IF(入力!AF44="","",入力!AF44)</f>
        <v/>
      </c>
      <c r="AG44" s="361" t="str">
        <f>IF(入力!AG44="","",入力!AG44)</f>
        <v/>
      </c>
      <c r="AH44" s="361" t="str">
        <f>IF(入力!AH44="", IF(入力!AF44="",IF(入力!AG44="","",入力!AG44-入力!Q44),IF(入力!AG44="",入力!AF44-入力!Q44,IF(入力!AF44&gt;入力!AG44,入力!AF44-入力!Q44,入力!AG44-入力!Q44))),入力!AH44)</f>
        <v/>
      </c>
      <c r="AI44" s="342" t="str">
        <f>IF(入力!AI44="","",入力!AI44)</f>
        <v/>
      </c>
      <c r="AJ44" s="354" t="str">
        <f>IF(入力!AJ44="","",入力!AJ44)</f>
        <v/>
      </c>
      <c r="AK44" s="340" t="str">
        <f>IF(入力!AK44="","",入力!AK44)</f>
        <v/>
      </c>
      <c r="AL44" s="345" t="str">
        <f>IF(入力!AL44="","",入力!AL44)</f>
        <v/>
      </c>
      <c r="AM44" s="324" t="str">
        <f>IF(入力!AM44="","",入力!AM44)</f>
        <v/>
      </c>
      <c r="AN44" s="379" t="str">
        <f>IF(入力!AN44="","",入力!AN44)</f>
        <v/>
      </c>
      <c r="AO44" s="324" t="str">
        <f>IF(入力!AO44="","",入力!AO44)</f>
        <v/>
      </c>
      <c r="AP44" s="379" t="str">
        <f>IF(入力!AP44="","",入力!AP44)</f>
        <v/>
      </c>
      <c r="AQ44" s="324" t="str">
        <f>IF(入力!AQ44="","",入力!AQ44)</f>
        <v/>
      </c>
      <c r="AR44" s="379" t="str">
        <f>IF(入力!AR44="","",入力!AR44)</f>
        <v/>
      </c>
      <c r="AS44" s="389" t="str">
        <f>IF(入力!AS44="","",入力!AS44)</f>
        <v/>
      </c>
      <c r="AT44" s="425" t="str">
        <f>IF(入力!AT44="","",入力!AT44)</f>
        <v/>
      </c>
      <c r="AU44" s="324" t="str">
        <f>IF(入力!AU44="","",入力!AU44)</f>
        <v/>
      </c>
      <c r="AV44" s="332" t="str">
        <f>IF(入力!AV44="","",入力!AV44)</f>
        <v/>
      </c>
      <c r="AW44" s="324" t="str">
        <f>IF(入力!AW44="","",入力!AW44)</f>
        <v/>
      </c>
      <c r="AX44" s="396" t="str">
        <f>IF(入力!AX44="","",入力!AX44)</f>
        <v/>
      </c>
    </row>
    <row r="45" spans="1:50">
      <c r="A45" s="84">
        <f>IF(入力!A45="","",入力!A45)</f>
        <v>32</v>
      </c>
      <c r="B45" s="146" t="str">
        <f>IF(入力!B45="","",入力!B45)</f>
        <v/>
      </c>
      <c r="C45" s="146" t="str">
        <f>IF(入力!C45="","",入力!C45)</f>
        <v/>
      </c>
      <c r="D45" s="91" t="str">
        <f>IF(入力!D45="","",入力!D45)</f>
        <v/>
      </c>
      <c r="E45" s="220" t="str">
        <f>IF(入力!E45="", IF(D45="","",DATEDIF(D45,入力!$C$3,"Y")),入力!E45)</f>
        <v/>
      </c>
      <c r="F45" s="220" t="str">
        <f>IF(入力!F45="","",入力!F45)</f>
        <v/>
      </c>
      <c r="G45" s="146" t="str">
        <f>IF(入力!G45="","",入力!G45)</f>
        <v/>
      </c>
      <c r="H45" s="146" t="str">
        <f>IF(入力!H45="","",入力!H45)</f>
        <v/>
      </c>
      <c r="I45" s="220" t="str">
        <f>IF(入力!I45="","",入力!I45)</f>
        <v/>
      </c>
      <c r="J45" s="122" t="str">
        <f>IF(入力!J45="","",入力!J45)</f>
        <v/>
      </c>
      <c r="K45" s="406" t="str">
        <f>IF(入力!K45="","",入力!K45)</f>
        <v/>
      </c>
      <c r="L45" s="342" t="str">
        <f>IF(入力!L45="","",入力!L45)</f>
        <v/>
      </c>
      <c r="M45" s="325" t="str">
        <f>IF(入力!M45="","",入力!M45)</f>
        <v/>
      </c>
      <c r="N45" s="325" t="str">
        <f>IF(入力!N45="","",入力!N45)</f>
        <v/>
      </c>
      <c r="O45" s="325" t="str">
        <f>IF(入力!O45="", IF(OR(入力!L45="",入力!M45="",入力!N45=""),"",(入力!L45-(入力!L45*(4.57/(1.0868-0.00133*(入力!M45+入力!N45))-4.142)*100)/100)),入力!O45)</f>
        <v/>
      </c>
      <c r="P45" s="325" t="str">
        <f>IF(入力!P45="", IF(入力!K45="","",IF(入力!L45="","",入力!L45/POWER(入力!K45/100,2))),入力!P45)</f>
        <v/>
      </c>
      <c r="Q45" s="407" t="str">
        <f>IF(入力!Q45="","",入力!Q45)</f>
        <v/>
      </c>
      <c r="R45" s="379" t="str">
        <f>IF(入力!R45="","",入力!R45)</f>
        <v/>
      </c>
      <c r="S45" s="342" t="str">
        <f>IF(入力!S45="","",入力!S45)</f>
        <v/>
      </c>
      <c r="T45" s="352" t="str">
        <f>IF(入力!T45="","",入力!T45)</f>
        <v/>
      </c>
      <c r="U45" s="344" t="str">
        <f>IF(入力!U45="","",入力!U45)</f>
        <v/>
      </c>
      <c r="V45" s="413" t="str">
        <f>IF(入力!V45="","",入力!V45)</f>
        <v/>
      </c>
      <c r="W45" s="417" t="str">
        <f>IF(入力!W45="","",入力!W45)</f>
        <v/>
      </c>
      <c r="X45" s="418" t="str">
        <f>IF(入力!X45="","",入力!X45)</f>
        <v/>
      </c>
      <c r="Y45" s="361" t="str">
        <f>IF(入力!Y45="", IF(入力!W45="",IF(入力!X45="","",入力!X45-入力!Q45),IF(入力!X45="",入力!W45-入力!Q45,IF(入力!W45&gt;入力!X45,入力!W45-入力!Q45,入力!X45-入力!Q45))),入力!Y45)</f>
        <v/>
      </c>
      <c r="Z45" s="361" t="str">
        <f>IF(入力!Z45="","",入力!Z45)</f>
        <v/>
      </c>
      <c r="AA45" s="361" t="str">
        <f>IF(入力!AA45="","",入力!AA45)</f>
        <v/>
      </c>
      <c r="AB45" s="361" t="str">
        <f>IF(入力!AB45="", IF(入力!Z45="",IF(入力!AA45="","",入力!AA45-入力!Q45),IF(入力!AA45="",入力!Z45-入力!Q45,IF(入力!Z45&gt;入力!AA45,入力!Z45-入力!Q45,入力!AA45-入力!Q45))),入力!AB45)</f>
        <v/>
      </c>
      <c r="AC45" s="361" t="str">
        <f>IF(入力!AC45="","",入力!AC45)</f>
        <v/>
      </c>
      <c r="AD45" s="361" t="str">
        <f>IF(入力!AD45="","",入力!AD45)</f>
        <v/>
      </c>
      <c r="AE45" s="361" t="str">
        <f>IF(入力!AE45="", IF(入力!AC45="",IF(入力!AD45="","",入力!AD45-入力!Q45),IF(入力!AD45="",入力!AC45-入力!Q45,IF(入力!AC45&gt;入力!AD45,入力!AC45-入力!Q45,入力!AD45-入力!Q45))),入力!AE45)</f>
        <v/>
      </c>
      <c r="AF45" s="361" t="str">
        <f>IF(入力!AF45="","",入力!AF45)</f>
        <v/>
      </c>
      <c r="AG45" s="361" t="str">
        <f>IF(入力!AG45="","",入力!AG45)</f>
        <v/>
      </c>
      <c r="AH45" s="361" t="str">
        <f>IF(入力!AH45="", IF(入力!AF45="",IF(入力!AG45="","",入力!AG45-入力!Q45),IF(入力!AG45="",入力!AF45-入力!Q45,IF(入力!AF45&gt;入力!AG45,入力!AF45-入力!Q45,入力!AG45-入力!Q45))),入力!AH45)</f>
        <v/>
      </c>
      <c r="AI45" s="342" t="str">
        <f>IF(入力!AI45="","",入力!AI45)</f>
        <v/>
      </c>
      <c r="AJ45" s="354" t="str">
        <f>IF(入力!AJ45="","",入力!AJ45)</f>
        <v/>
      </c>
      <c r="AK45" s="340" t="str">
        <f>IF(入力!AK45="","",入力!AK45)</f>
        <v/>
      </c>
      <c r="AL45" s="345" t="str">
        <f>IF(入力!AL45="","",入力!AL45)</f>
        <v/>
      </c>
      <c r="AM45" s="324" t="str">
        <f>IF(入力!AM45="","",入力!AM45)</f>
        <v/>
      </c>
      <c r="AN45" s="379" t="str">
        <f>IF(入力!AN45="","",入力!AN45)</f>
        <v/>
      </c>
      <c r="AO45" s="324" t="str">
        <f>IF(入力!AO45="","",入力!AO45)</f>
        <v/>
      </c>
      <c r="AP45" s="379" t="str">
        <f>IF(入力!AP45="","",入力!AP45)</f>
        <v/>
      </c>
      <c r="AQ45" s="324" t="str">
        <f>IF(入力!AQ45="","",入力!AQ45)</f>
        <v/>
      </c>
      <c r="AR45" s="379" t="str">
        <f>IF(入力!AR45="","",入力!AR45)</f>
        <v/>
      </c>
      <c r="AS45" s="389" t="str">
        <f>IF(入力!AS45="","",入力!AS45)</f>
        <v/>
      </c>
      <c r="AT45" s="425" t="str">
        <f>IF(入力!AT45="","",入力!AT45)</f>
        <v/>
      </c>
      <c r="AU45" s="324" t="str">
        <f>IF(入力!AU45="","",入力!AU45)</f>
        <v/>
      </c>
      <c r="AV45" s="332" t="str">
        <f>IF(入力!AV45="","",入力!AV45)</f>
        <v/>
      </c>
      <c r="AW45" s="324" t="str">
        <f>IF(入力!AW45="","",入力!AW45)</f>
        <v/>
      </c>
      <c r="AX45" s="396" t="str">
        <f>IF(入力!AX45="","",入力!AX45)</f>
        <v/>
      </c>
    </row>
    <row r="46" spans="1:50">
      <c r="A46" s="84">
        <f>IF(入力!A46="","",入力!A46)</f>
        <v>33</v>
      </c>
      <c r="B46" s="146" t="str">
        <f>IF(入力!B46="","",入力!B46)</f>
        <v/>
      </c>
      <c r="C46" s="146" t="str">
        <f>IF(入力!C46="","",入力!C46)</f>
        <v/>
      </c>
      <c r="D46" s="91" t="str">
        <f>IF(入力!D46="","",入力!D46)</f>
        <v/>
      </c>
      <c r="E46" s="220" t="str">
        <f>IF(入力!E46="", IF(D46="","",DATEDIF(D46,入力!$C$3,"Y")),入力!E46)</f>
        <v/>
      </c>
      <c r="F46" s="220" t="str">
        <f>IF(入力!F46="","",入力!F46)</f>
        <v/>
      </c>
      <c r="G46" s="146" t="str">
        <f>IF(入力!G46="","",入力!G46)</f>
        <v/>
      </c>
      <c r="H46" s="146" t="str">
        <f>IF(入力!H46="","",入力!H46)</f>
        <v/>
      </c>
      <c r="I46" s="220" t="str">
        <f>IF(入力!I46="","",入力!I46)</f>
        <v/>
      </c>
      <c r="J46" s="122" t="str">
        <f>IF(入力!J46="","",入力!J46)</f>
        <v/>
      </c>
      <c r="K46" s="406" t="str">
        <f>IF(入力!K46="","",入力!K46)</f>
        <v/>
      </c>
      <c r="L46" s="342" t="str">
        <f>IF(入力!L46="","",入力!L46)</f>
        <v/>
      </c>
      <c r="M46" s="325" t="str">
        <f>IF(入力!M46="","",入力!M46)</f>
        <v/>
      </c>
      <c r="N46" s="325" t="str">
        <f>IF(入力!N46="","",入力!N46)</f>
        <v/>
      </c>
      <c r="O46" s="325" t="str">
        <f>IF(入力!O46="", IF(OR(入力!L46="",入力!M46="",入力!N46=""),"",(入力!L46-(入力!L46*(4.57/(1.0868-0.00133*(入力!M46+入力!N46))-4.142)*100)/100)),入力!O46)</f>
        <v/>
      </c>
      <c r="P46" s="325" t="str">
        <f>IF(入力!P46="", IF(入力!K46="","",IF(入力!L46="","",入力!L46/POWER(入力!K46/100,2))),入力!P46)</f>
        <v/>
      </c>
      <c r="Q46" s="407" t="str">
        <f>IF(入力!Q46="","",入力!Q46)</f>
        <v/>
      </c>
      <c r="R46" s="379" t="str">
        <f>IF(入力!R46="","",入力!R46)</f>
        <v/>
      </c>
      <c r="S46" s="342" t="str">
        <f>IF(入力!S46="","",入力!S46)</f>
        <v/>
      </c>
      <c r="T46" s="352" t="str">
        <f>IF(入力!T46="","",入力!T46)</f>
        <v/>
      </c>
      <c r="U46" s="344" t="str">
        <f>IF(入力!U46="","",入力!U46)</f>
        <v/>
      </c>
      <c r="V46" s="413" t="str">
        <f>IF(入力!V46="","",入力!V46)</f>
        <v/>
      </c>
      <c r="W46" s="417" t="str">
        <f>IF(入力!W46="","",入力!W46)</f>
        <v/>
      </c>
      <c r="X46" s="418" t="str">
        <f>IF(入力!X46="","",入力!X46)</f>
        <v/>
      </c>
      <c r="Y46" s="361" t="str">
        <f>IF(入力!Y46="", IF(入力!W46="",IF(入力!X46="","",入力!X46-入力!Q46),IF(入力!X46="",入力!W46-入力!Q46,IF(入力!W46&gt;入力!X46,入力!W46-入力!Q46,入力!X46-入力!Q46))),入力!Y46)</f>
        <v/>
      </c>
      <c r="Z46" s="361" t="str">
        <f>IF(入力!Z46="","",入力!Z46)</f>
        <v/>
      </c>
      <c r="AA46" s="361" t="str">
        <f>IF(入力!AA46="","",入力!AA46)</f>
        <v/>
      </c>
      <c r="AB46" s="361" t="str">
        <f>IF(入力!AB46="", IF(入力!Z46="",IF(入力!AA46="","",入力!AA46-入力!Q46),IF(入力!AA46="",入力!Z46-入力!Q46,IF(入力!Z46&gt;入力!AA46,入力!Z46-入力!Q46,入力!AA46-入力!Q46))),入力!AB46)</f>
        <v/>
      </c>
      <c r="AC46" s="361" t="str">
        <f>IF(入力!AC46="","",入力!AC46)</f>
        <v/>
      </c>
      <c r="AD46" s="361" t="str">
        <f>IF(入力!AD46="","",入力!AD46)</f>
        <v/>
      </c>
      <c r="AE46" s="361" t="str">
        <f>IF(入力!AE46="", IF(入力!AC46="",IF(入力!AD46="","",入力!AD46-入力!Q46),IF(入力!AD46="",入力!AC46-入力!Q46,IF(入力!AC46&gt;入力!AD46,入力!AC46-入力!Q46,入力!AD46-入力!Q46))),入力!AE46)</f>
        <v/>
      </c>
      <c r="AF46" s="361" t="str">
        <f>IF(入力!AF46="","",入力!AF46)</f>
        <v/>
      </c>
      <c r="AG46" s="361" t="str">
        <f>IF(入力!AG46="","",入力!AG46)</f>
        <v/>
      </c>
      <c r="AH46" s="361" t="str">
        <f>IF(入力!AH46="", IF(入力!AF46="",IF(入力!AG46="","",入力!AG46-入力!Q46),IF(入力!AG46="",入力!AF46-入力!Q46,IF(入力!AF46&gt;入力!AG46,入力!AF46-入力!Q46,入力!AG46-入力!Q46))),入力!AH46)</f>
        <v/>
      </c>
      <c r="AI46" s="342" t="str">
        <f>IF(入力!AI46="","",入力!AI46)</f>
        <v/>
      </c>
      <c r="AJ46" s="354" t="str">
        <f>IF(入力!AJ46="","",入力!AJ46)</f>
        <v/>
      </c>
      <c r="AK46" s="340" t="str">
        <f>IF(入力!AK46="","",入力!AK46)</f>
        <v/>
      </c>
      <c r="AL46" s="345" t="str">
        <f>IF(入力!AL46="","",入力!AL46)</f>
        <v/>
      </c>
      <c r="AM46" s="324" t="str">
        <f>IF(入力!AM46="","",入力!AM46)</f>
        <v/>
      </c>
      <c r="AN46" s="379" t="str">
        <f>IF(入力!AN46="","",入力!AN46)</f>
        <v/>
      </c>
      <c r="AO46" s="324" t="str">
        <f>IF(入力!AO46="","",入力!AO46)</f>
        <v/>
      </c>
      <c r="AP46" s="379" t="str">
        <f>IF(入力!AP46="","",入力!AP46)</f>
        <v/>
      </c>
      <c r="AQ46" s="324" t="str">
        <f>IF(入力!AQ46="","",入力!AQ46)</f>
        <v/>
      </c>
      <c r="AR46" s="379" t="str">
        <f>IF(入力!AR46="","",入力!AR46)</f>
        <v/>
      </c>
      <c r="AS46" s="389" t="str">
        <f>IF(入力!AS46="","",入力!AS46)</f>
        <v/>
      </c>
      <c r="AT46" s="425" t="str">
        <f>IF(入力!AT46="","",入力!AT46)</f>
        <v/>
      </c>
      <c r="AU46" s="324" t="str">
        <f>IF(入力!AU46="","",入力!AU46)</f>
        <v/>
      </c>
      <c r="AV46" s="332" t="str">
        <f>IF(入力!AV46="","",入力!AV46)</f>
        <v/>
      </c>
      <c r="AW46" s="324" t="str">
        <f>IF(入力!AW46="","",入力!AW46)</f>
        <v/>
      </c>
      <c r="AX46" s="396" t="str">
        <f>IF(入力!AX46="","",入力!AX46)</f>
        <v/>
      </c>
    </row>
    <row r="47" spans="1:50">
      <c r="A47" s="84">
        <f>IF(入力!A47="","",入力!A47)</f>
        <v>34</v>
      </c>
      <c r="B47" s="146" t="str">
        <f>IF(入力!B47="","",入力!B47)</f>
        <v/>
      </c>
      <c r="C47" s="146" t="str">
        <f>IF(入力!C47="","",入力!C47)</f>
        <v/>
      </c>
      <c r="D47" s="91" t="str">
        <f>IF(入力!D47="","",入力!D47)</f>
        <v/>
      </c>
      <c r="E47" s="220" t="str">
        <f>IF(入力!E47="", IF(D47="","",DATEDIF(D47,入力!$C$3,"Y")),入力!E47)</f>
        <v/>
      </c>
      <c r="F47" s="220" t="str">
        <f>IF(入力!F47="","",入力!F47)</f>
        <v/>
      </c>
      <c r="G47" s="146" t="str">
        <f>IF(入力!G47="","",入力!G47)</f>
        <v/>
      </c>
      <c r="H47" s="146" t="str">
        <f>IF(入力!H47="","",入力!H47)</f>
        <v/>
      </c>
      <c r="I47" s="220" t="str">
        <f>IF(入力!I47="","",入力!I47)</f>
        <v/>
      </c>
      <c r="J47" s="122" t="str">
        <f>IF(入力!J47="","",入力!J47)</f>
        <v/>
      </c>
      <c r="K47" s="406" t="str">
        <f>IF(入力!K47="","",入力!K47)</f>
        <v/>
      </c>
      <c r="L47" s="342" t="str">
        <f>IF(入力!L47="","",入力!L47)</f>
        <v/>
      </c>
      <c r="M47" s="325" t="str">
        <f>IF(入力!M47="","",入力!M47)</f>
        <v/>
      </c>
      <c r="N47" s="325" t="str">
        <f>IF(入力!N47="","",入力!N47)</f>
        <v/>
      </c>
      <c r="O47" s="325" t="str">
        <f>IF(入力!O47="", IF(OR(入力!L47="",入力!M47="",入力!N47=""),"",(入力!L47-(入力!L47*(4.57/(1.0868-0.00133*(入力!M47+入力!N47))-4.142)*100)/100)),入力!O47)</f>
        <v/>
      </c>
      <c r="P47" s="325" t="str">
        <f>IF(入力!P47="", IF(入力!K47="","",IF(入力!L47="","",入力!L47/POWER(入力!K47/100,2))),入力!P47)</f>
        <v/>
      </c>
      <c r="Q47" s="407" t="str">
        <f>IF(入力!Q47="","",入力!Q47)</f>
        <v/>
      </c>
      <c r="R47" s="379" t="str">
        <f>IF(入力!R47="","",入力!R47)</f>
        <v/>
      </c>
      <c r="S47" s="342" t="str">
        <f>IF(入力!S47="","",入力!S47)</f>
        <v/>
      </c>
      <c r="T47" s="352" t="str">
        <f>IF(入力!T47="","",入力!T47)</f>
        <v/>
      </c>
      <c r="U47" s="344" t="str">
        <f>IF(入力!U47="","",入力!U47)</f>
        <v/>
      </c>
      <c r="V47" s="413" t="str">
        <f>IF(入力!V47="","",入力!V47)</f>
        <v/>
      </c>
      <c r="W47" s="417" t="str">
        <f>IF(入力!W47="","",入力!W47)</f>
        <v/>
      </c>
      <c r="X47" s="418" t="str">
        <f>IF(入力!X47="","",入力!X47)</f>
        <v/>
      </c>
      <c r="Y47" s="361" t="str">
        <f>IF(入力!Y47="", IF(入力!W47="",IF(入力!X47="","",入力!X47-入力!Q47),IF(入力!X47="",入力!W47-入力!Q47,IF(入力!W47&gt;入力!X47,入力!W47-入力!Q47,入力!X47-入力!Q47))),入力!Y47)</f>
        <v/>
      </c>
      <c r="Z47" s="361" t="str">
        <f>IF(入力!Z47="","",入力!Z47)</f>
        <v/>
      </c>
      <c r="AA47" s="361" t="str">
        <f>IF(入力!AA47="","",入力!AA47)</f>
        <v/>
      </c>
      <c r="AB47" s="361" t="str">
        <f>IF(入力!AB47="", IF(入力!Z47="",IF(入力!AA47="","",入力!AA47-入力!Q47),IF(入力!AA47="",入力!Z47-入力!Q47,IF(入力!Z47&gt;入力!AA47,入力!Z47-入力!Q47,入力!AA47-入力!Q47))),入力!AB47)</f>
        <v/>
      </c>
      <c r="AC47" s="361" t="str">
        <f>IF(入力!AC47="","",入力!AC47)</f>
        <v/>
      </c>
      <c r="AD47" s="361" t="str">
        <f>IF(入力!AD47="","",入力!AD47)</f>
        <v/>
      </c>
      <c r="AE47" s="361" t="str">
        <f>IF(入力!AE47="", IF(入力!AC47="",IF(入力!AD47="","",入力!AD47-入力!Q47),IF(入力!AD47="",入力!AC47-入力!Q47,IF(入力!AC47&gt;入力!AD47,入力!AC47-入力!Q47,入力!AD47-入力!Q47))),入力!AE47)</f>
        <v/>
      </c>
      <c r="AF47" s="361" t="str">
        <f>IF(入力!AF47="","",入力!AF47)</f>
        <v/>
      </c>
      <c r="AG47" s="361" t="str">
        <f>IF(入力!AG47="","",入力!AG47)</f>
        <v/>
      </c>
      <c r="AH47" s="361" t="str">
        <f>IF(入力!AH47="", IF(入力!AF47="",IF(入力!AG47="","",入力!AG47-入力!Q47),IF(入力!AG47="",入力!AF47-入力!Q47,IF(入力!AF47&gt;入力!AG47,入力!AF47-入力!Q47,入力!AG47-入力!Q47))),入力!AH47)</f>
        <v/>
      </c>
      <c r="AI47" s="342" t="str">
        <f>IF(入力!AI47="","",入力!AI47)</f>
        <v/>
      </c>
      <c r="AJ47" s="354" t="str">
        <f>IF(入力!AJ47="","",入力!AJ47)</f>
        <v/>
      </c>
      <c r="AK47" s="340" t="str">
        <f>IF(入力!AK47="","",入力!AK47)</f>
        <v/>
      </c>
      <c r="AL47" s="345" t="str">
        <f>IF(入力!AL47="","",入力!AL47)</f>
        <v/>
      </c>
      <c r="AM47" s="324" t="str">
        <f>IF(入力!AM47="","",入力!AM47)</f>
        <v/>
      </c>
      <c r="AN47" s="379" t="str">
        <f>IF(入力!AN47="","",入力!AN47)</f>
        <v/>
      </c>
      <c r="AO47" s="324" t="str">
        <f>IF(入力!AO47="","",入力!AO47)</f>
        <v/>
      </c>
      <c r="AP47" s="379" t="str">
        <f>IF(入力!AP47="","",入力!AP47)</f>
        <v/>
      </c>
      <c r="AQ47" s="324" t="str">
        <f>IF(入力!AQ47="","",入力!AQ47)</f>
        <v/>
      </c>
      <c r="AR47" s="379" t="str">
        <f>IF(入力!AR47="","",入力!AR47)</f>
        <v/>
      </c>
      <c r="AS47" s="389" t="str">
        <f>IF(入力!AS47="","",入力!AS47)</f>
        <v/>
      </c>
      <c r="AT47" s="425" t="str">
        <f>IF(入力!AT47="","",入力!AT47)</f>
        <v/>
      </c>
      <c r="AU47" s="324" t="str">
        <f>IF(入力!AU47="","",入力!AU47)</f>
        <v/>
      </c>
      <c r="AV47" s="332" t="str">
        <f>IF(入力!AV47="","",入力!AV47)</f>
        <v/>
      </c>
      <c r="AW47" s="324" t="str">
        <f>IF(入力!AW47="","",入力!AW47)</f>
        <v/>
      </c>
      <c r="AX47" s="396" t="str">
        <f>IF(入力!AX47="","",入力!AX47)</f>
        <v/>
      </c>
    </row>
    <row r="48" spans="1:50">
      <c r="A48" s="84">
        <f>IF(入力!A48="","",入力!A48)</f>
        <v>35</v>
      </c>
      <c r="B48" s="146" t="str">
        <f>IF(入力!B48="","",入力!B48)</f>
        <v/>
      </c>
      <c r="C48" s="146" t="str">
        <f>IF(入力!C48="","",入力!C48)</f>
        <v/>
      </c>
      <c r="D48" s="91" t="str">
        <f>IF(入力!D48="","",入力!D48)</f>
        <v/>
      </c>
      <c r="E48" s="220" t="str">
        <f>IF(入力!E48="", IF(D48="","",DATEDIF(D48,入力!$C$3,"Y")),入力!E48)</f>
        <v/>
      </c>
      <c r="F48" s="220" t="str">
        <f>IF(入力!F48="","",入力!F48)</f>
        <v/>
      </c>
      <c r="G48" s="146" t="str">
        <f>IF(入力!G48="","",入力!G48)</f>
        <v/>
      </c>
      <c r="H48" s="146" t="str">
        <f>IF(入力!H48="","",入力!H48)</f>
        <v/>
      </c>
      <c r="I48" s="220" t="str">
        <f>IF(入力!I48="","",入力!I48)</f>
        <v/>
      </c>
      <c r="J48" s="122" t="str">
        <f>IF(入力!J48="","",入力!J48)</f>
        <v/>
      </c>
      <c r="K48" s="406" t="str">
        <f>IF(入力!K48="","",入力!K48)</f>
        <v/>
      </c>
      <c r="L48" s="342" t="str">
        <f>IF(入力!L48="","",入力!L48)</f>
        <v/>
      </c>
      <c r="M48" s="325" t="str">
        <f>IF(入力!M48="","",入力!M48)</f>
        <v/>
      </c>
      <c r="N48" s="325" t="str">
        <f>IF(入力!N48="","",入力!N48)</f>
        <v/>
      </c>
      <c r="O48" s="325" t="str">
        <f>IF(入力!O48="", IF(OR(入力!L48="",入力!M48="",入力!N48=""),"",(入力!L48-(入力!L48*(4.57/(1.0868-0.00133*(入力!M48+入力!N48))-4.142)*100)/100)),入力!O48)</f>
        <v/>
      </c>
      <c r="P48" s="325" t="str">
        <f>IF(入力!P48="", IF(入力!K48="","",IF(入力!L48="","",入力!L48/POWER(入力!K48/100,2))),入力!P48)</f>
        <v/>
      </c>
      <c r="Q48" s="407" t="str">
        <f>IF(入力!Q48="","",入力!Q48)</f>
        <v/>
      </c>
      <c r="R48" s="379" t="str">
        <f>IF(入力!R48="","",入力!R48)</f>
        <v/>
      </c>
      <c r="S48" s="342" t="str">
        <f>IF(入力!S48="","",入力!S48)</f>
        <v/>
      </c>
      <c r="T48" s="352" t="str">
        <f>IF(入力!T48="","",入力!T48)</f>
        <v/>
      </c>
      <c r="U48" s="344" t="str">
        <f>IF(入力!U48="","",入力!U48)</f>
        <v/>
      </c>
      <c r="V48" s="413" t="str">
        <f>IF(入力!V48="","",入力!V48)</f>
        <v/>
      </c>
      <c r="W48" s="417" t="str">
        <f>IF(入力!W48="","",入力!W48)</f>
        <v/>
      </c>
      <c r="X48" s="418" t="str">
        <f>IF(入力!X48="","",入力!X48)</f>
        <v/>
      </c>
      <c r="Y48" s="361" t="str">
        <f>IF(入力!Y48="", IF(入力!W48="",IF(入力!X48="","",入力!X48-入力!Q48),IF(入力!X48="",入力!W48-入力!Q48,IF(入力!W48&gt;入力!X48,入力!W48-入力!Q48,入力!X48-入力!Q48))),入力!Y48)</f>
        <v/>
      </c>
      <c r="Z48" s="361" t="str">
        <f>IF(入力!Z48="","",入力!Z48)</f>
        <v/>
      </c>
      <c r="AA48" s="361" t="str">
        <f>IF(入力!AA48="","",入力!AA48)</f>
        <v/>
      </c>
      <c r="AB48" s="361" t="str">
        <f>IF(入力!AB48="", IF(入力!Z48="",IF(入力!AA48="","",入力!AA48-入力!Q48),IF(入力!AA48="",入力!Z48-入力!Q48,IF(入力!Z48&gt;入力!AA48,入力!Z48-入力!Q48,入力!AA48-入力!Q48))),入力!AB48)</f>
        <v/>
      </c>
      <c r="AC48" s="361" t="str">
        <f>IF(入力!AC48="","",入力!AC48)</f>
        <v/>
      </c>
      <c r="AD48" s="361" t="str">
        <f>IF(入力!AD48="","",入力!AD48)</f>
        <v/>
      </c>
      <c r="AE48" s="361" t="str">
        <f>IF(入力!AE48="", IF(入力!AC48="",IF(入力!AD48="","",入力!AD48-入力!Q48),IF(入力!AD48="",入力!AC48-入力!Q48,IF(入力!AC48&gt;入力!AD48,入力!AC48-入力!Q48,入力!AD48-入力!Q48))),入力!AE48)</f>
        <v/>
      </c>
      <c r="AF48" s="361" t="str">
        <f>IF(入力!AF48="","",入力!AF48)</f>
        <v/>
      </c>
      <c r="AG48" s="361" t="str">
        <f>IF(入力!AG48="","",入力!AG48)</f>
        <v/>
      </c>
      <c r="AH48" s="361" t="str">
        <f>IF(入力!AH48="", IF(入力!AF48="",IF(入力!AG48="","",入力!AG48-入力!Q48),IF(入力!AG48="",入力!AF48-入力!Q48,IF(入力!AF48&gt;入力!AG48,入力!AF48-入力!Q48,入力!AG48-入力!Q48))),入力!AH48)</f>
        <v/>
      </c>
      <c r="AI48" s="342" t="str">
        <f>IF(入力!AI48="","",入力!AI48)</f>
        <v/>
      </c>
      <c r="AJ48" s="354" t="str">
        <f>IF(入力!AJ48="","",入力!AJ48)</f>
        <v/>
      </c>
      <c r="AK48" s="340" t="str">
        <f>IF(入力!AK48="","",入力!AK48)</f>
        <v/>
      </c>
      <c r="AL48" s="345" t="str">
        <f>IF(入力!AL48="","",入力!AL48)</f>
        <v/>
      </c>
      <c r="AM48" s="324" t="str">
        <f>IF(入力!AM48="","",入力!AM48)</f>
        <v/>
      </c>
      <c r="AN48" s="379" t="str">
        <f>IF(入力!AN48="","",入力!AN48)</f>
        <v/>
      </c>
      <c r="AO48" s="324" t="str">
        <f>IF(入力!AO48="","",入力!AO48)</f>
        <v/>
      </c>
      <c r="AP48" s="379" t="str">
        <f>IF(入力!AP48="","",入力!AP48)</f>
        <v/>
      </c>
      <c r="AQ48" s="324" t="str">
        <f>IF(入力!AQ48="","",入力!AQ48)</f>
        <v/>
      </c>
      <c r="AR48" s="379" t="str">
        <f>IF(入力!AR48="","",入力!AR48)</f>
        <v/>
      </c>
      <c r="AS48" s="389" t="str">
        <f>IF(入力!AS48="","",入力!AS48)</f>
        <v/>
      </c>
      <c r="AT48" s="425" t="str">
        <f>IF(入力!AT48="","",入力!AT48)</f>
        <v/>
      </c>
      <c r="AU48" s="324" t="str">
        <f>IF(入力!AU48="","",入力!AU48)</f>
        <v/>
      </c>
      <c r="AV48" s="332" t="str">
        <f>IF(入力!AV48="","",入力!AV48)</f>
        <v/>
      </c>
      <c r="AW48" s="324" t="str">
        <f>IF(入力!AW48="","",入力!AW48)</f>
        <v/>
      </c>
      <c r="AX48" s="396" t="str">
        <f>IF(入力!AX48="","",入力!AX48)</f>
        <v/>
      </c>
    </row>
    <row r="49" spans="1:50">
      <c r="A49" s="84">
        <f>IF(入力!A49="","",入力!A49)</f>
        <v>36</v>
      </c>
      <c r="B49" s="146" t="str">
        <f>IF(入力!B49="","",入力!B49)</f>
        <v/>
      </c>
      <c r="C49" s="146" t="str">
        <f>IF(入力!C49="","",入力!C49)</f>
        <v/>
      </c>
      <c r="D49" s="91" t="str">
        <f>IF(入力!D49="","",入力!D49)</f>
        <v/>
      </c>
      <c r="E49" s="220" t="str">
        <f>IF(入力!E49="", IF(D49="","",DATEDIF(D49,入力!$C$3,"Y")),入力!E49)</f>
        <v/>
      </c>
      <c r="F49" s="220" t="str">
        <f>IF(入力!F49="","",入力!F49)</f>
        <v/>
      </c>
      <c r="G49" s="146" t="str">
        <f>IF(入力!G49="","",入力!G49)</f>
        <v/>
      </c>
      <c r="H49" s="146" t="str">
        <f>IF(入力!H49="","",入力!H49)</f>
        <v/>
      </c>
      <c r="I49" s="220" t="str">
        <f>IF(入力!I49="","",入力!I49)</f>
        <v/>
      </c>
      <c r="J49" s="122" t="str">
        <f>IF(入力!J49="","",入力!J49)</f>
        <v/>
      </c>
      <c r="K49" s="406" t="str">
        <f>IF(入力!K49="","",入力!K49)</f>
        <v/>
      </c>
      <c r="L49" s="342" t="str">
        <f>IF(入力!L49="","",入力!L49)</f>
        <v/>
      </c>
      <c r="M49" s="325" t="str">
        <f>IF(入力!M49="","",入力!M49)</f>
        <v/>
      </c>
      <c r="N49" s="325" t="str">
        <f>IF(入力!N49="","",入力!N49)</f>
        <v/>
      </c>
      <c r="O49" s="325" t="str">
        <f>IF(入力!O49="", IF(OR(入力!L49="",入力!M49="",入力!N49=""),"",(入力!L49-(入力!L49*(4.57/(1.0868-0.00133*(入力!M49+入力!N49))-4.142)*100)/100)),入力!O49)</f>
        <v/>
      </c>
      <c r="P49" s="325" t="str">
        <f>IF(入力!P49="", IF(入力!K49="","",IF(入力!L49="","",入力!L49/POWER(入力!K49/100,2))),入力!P49)</f>
        <v/>
      </c>
      <c r="Q49" s="407" t="str">
        <f>IF(入力!Q49="","",入力!Q49)</f>
        <v/>
      </c>
      <c r="R49" s="379" t="str">
        <f>IF(入力!R49="","",入力!R49)</f>
        <v/>
      </c>
      <c r="S49" s="342" t="str">
        <f>IF(入力!S49="","",入力!S49)</f>
        <v/>
      </c>
      <c r="T49" s="352" t="str">
        <f>IF(入力!T49="","",入力!T49)</f>
        <v/>
      </c>
      <c r="U49" s="344" t="str">
        <f>IF(入力!U49="","",入力!U49)</f>
        <v/>
      </c>
      <c r="V49" s="413" t="str">
        <f>IF(入力!V49="","",入力!V49)</f>
        <v/>
      </c>
      <c r="W49" s="417" t="str">
        <f>IF(入力!W49="","",入力!W49)</f>
        <v/>
      </c>
      <c r="X49" s="418" t="str">
        <f>IF(入力!X49="","",入力!X49)</f>
        <v/>
      </c>
      <c r="Y49" s="361" t="str">
        <f>IF(入力!Y49="", IF(入力!W49="",IF(入力!X49="","",入力!X49-入力!Q49),IF(入力!X49="",入力!W49-入力!Q49,IF(入力!W49&gt;入力!X49,入力!W49-入力!Q49,入力!X49-入力!Q49))),入力!Y49)</f>
        <v/>
      </c>
      <c r="Z49" s="361" t="str">
        <f>IF(入力!Z49="","",入力!Z49)</f>
        <v/>
      </c>
      <c r="AA49" s="361" t="str">
        <f>IF(入力!AA49="","",入力!AA49)</f>
        <v/>
      </c>
      <c r="AB49" s="361" t="str">
        <f>IF(入力!AB49="", IF(入力!Z49="",IF(入力!AA49="","",入力!AA49-入力!Q49),IF(入力!AA49="",入力!Z49-入力!Q49,IF(入力!Z49&gt;入力!AA49,入力!Z49-入力!Q49,入力!AA49-入力!Q49))),入力!AB49)</f>
        <v/>
      </c>
      <c r="AC49" s="361" t="str">
        <f>IF(入力!AC49="","",入力!AC49)</f>
        <v/>
      </c>
      <c r="AD49" s="361" t="str">
        <f>IF(入力!AD49="","",入力!AD49)</f>
        <v/>
      </c>
      <c r="AE49" s="361" t="str">
        <f>IF(入力!AE49="", IF(入力!AC49="",IF(入力!AD49="","",入力!AD49-入力!Q49),IF(入力!AD49="",入力!AC49-入力!Q49,IF(入力!AC49&gt;入力!AD49,入力!AC49-入力!Q49,入力!AD49-入力!Q49))),入力!AE49)</f>
        <v/>
      </c>
      <c r="AF49" s="361" t="str">
        <f>IF(入力!AF49="","",入力!AF49)</f>
        <v/>
      </c>
      <c r="AG49" s="361" t="str">
        <f>IF(入力!AG49="","",入力!AG49)</f>
        <v/>
      </c>
      <c r="AH49" s="361" t="str">
        <f>IF(入力!AH49="", IF(入力!AF49="",IF(入力!AG49="","",入力!AG49-入力!Q49),IF(入力!AG49="",入力!AF49-入力!Q49,IF(入力!AF49&gt;入力!AG49,入力!AF49-入力!Q49,入力!AG49-入力!Q49))),入力!AH49)</f>
        <v/>
      </c>
      <c r="AI49" s="342" t="str">
        <f>IF(入力!AI49="","",入力!AI49)</f>
        <v/>
      </c>
      <c r="AJ49" s="354" t="str">
        <f>IF(入力!AJ49="","",入力!AJ49)</f>
        <v/>
      </c>
      <c r="AK49" s="340" t="str">
        <f>IF(入力!AK49="","",入力!AK49)</f>
        <v/>
      </c>
      <c r="AL49" s="345" t="str">
        <f>IF(入力!AL49="","",入力!AL49)</f>
        <v/>
      </c>
      <c r="AM49" s="324" t="str">
        <f>IF(入力!AM49="","",入力!AM49)</f>
        <v/>
      </c>
      <c r="AN49" s="379" t="str">
        <f>IF(入力!AN49="","",入力!AN49)</f>
        <v/>
      </c>
      <c r="AO49" s="324" t="str">
        <f>IF(入力!AO49="","",入力!AO49)</f>
        <v/>
      </c>
      <c r="AP49" s="379" t="str">
        <f>IF(入力!AP49="","",入力!AP49)</f>
        <v/>
      </c>
      <c r="AQ49" s="324" t="str">
        <f>IF(入力!AQ49="","",入力!AQ49)</f>
        <v/>
      </c>
      <c r="AR49" s="379" t="str">
        <f>IF(入力!AR49="","",入力!AR49)</f>
        <v/>
      </c>
      <c r="AS49" s="389" t="str">
        <f>IF(入力!AS49="","",入力!AS49)</f>
        <v/>
      </c>
      <c r="AT49" s="425" t="str">
        <f>IF(入力!AT49="","",入力!AT49)</f>
        <v/>
      </c>
      <c r="AU49" s="324" t="str">
        <f>IF(入力!AU49="","",入力!AU49)</f>
        <v/>
      </c>
      <c r="AV49" s="332" t="str">
        <f>IF(入力!AV49="","",入力!AV49)</f>
        <v/>
      </c>
      <c r="AW49" s="324" t="str">
        <f>IF(入力!AW49="","",入力!AW49)</f>
        <v/>
      </c>
      <c r="AX49" s="396" t="str">
        <f>IF(入力!AX49="","",入力!AX49)</f>
        <v/>
      </c>
    </row>
    <row r="50" spans="1:50">
      <c r="A50" s="84">
        <f>IF(入力!A50="","",入力!A50)</f>
        <v>37</v>
      </c>
      <c r="B50" s="146" t="str">
        <f>IF(入力!B50="","",入力!B50)</f>
        <v/>
      </c>
      <c r="C50" s="146" t="str">
        <f>IF(入力!C50="","",入力!C50)</f>
        <v/>
      </c>
      <c r="D50" s="91" t="str">
        <f>IF(入力!D50="","",入力!D50)</f>
        <v/>
      </c>
      <c r="E50" s="220" t="str">
        <f>IF(入力!E50="", IF(D50="","",DATEDIF(D50,入力!$C$3,"Y")),入力!E50)</f>
        <v/>
      </c>
      <c r="F50" s="220" t="str">
        <f>IF(入力!F50="","",入力!F50)</f>
        <v/>
      </c>
      <c r="G50" s="146" t="str">
        <f>IF(入力!G50="","",入力!G50)</f>
        <v/>
      </c>
      <c r="H50" s="146" t="str">
        <f>IF(入力!H50="","",入力!H50)</f>
        <v/>
      </c>
      <c r="I50" s="220" t="str">
        <f>IF(入力!I50="","",入力!I50)</f>
        <v/>
      </c>
      <c r="J50" s="122" t="str">
        <f>IF(入力!J50="","",入力!J50)</f>
        <v/>
      </c>
      <c r="K50" s="406" t="str">
        <f>IF(入力!K50="","",入力!K50)</f>
        <v/>
      </c>
      <c r="L50" s="342" t="str">
        <f>IF(入力!L50="","",入力!L50)</f>
        <v/>
      </c>
      <c r="M50" s="325" t="str">
        <f>IF(入力!M50="","",入力!M50)</f>
        <v/>
      </c>
      <c r="N50" s="325" t="str">
        <f>IF(入力!N50="","",入力!N50)</f>
        <v/>
      </c>
      <c r="O50" s="325" t="str">
        <f>IF(入力!O50="", IF(OR(入力!L50="",入力!M50="",入力!N50=""),"",(入力!L50-(入力!L50*(4.57/(1.0868-0.00133*(入力!M50+入力!N50))-4.142)*100)/100)),入力!O50)</f>
        <v/>
      </c>
      <c r="P50" s="325" t="str">
        <f>IF(入力!P50="", IF(入力!K50="","",IF(入力!L50="","",入力!L50/POWER(入力!K50/100,2))),入力!P50)</f>
        <v/>
      </c>
      <c r="Q50" s="407" t="str">
        <f>IF(入力!Q50="","",入力!Q50)</f>
        <v/>
      </c>
      <c r="R50" s="379" t="str">
        <f>IF(入力!R50="","",入力!R50)</f>
        <v/>
      </c>
      <c r="S50" s="342" t="str">
        <f>IF(入力!S50="","",入力!S50)</f>
        <v/>
      </c>
      <c r="T50" s="352" t="str">
        <f>IF(入力!T50="","",入力!T50)</f>
        <v/>
      </c>
      <c r="U50" s="344" t="str">
        <f>IF(入力!U50="","",入力!U50)</f>
        <v/>
      </c>
      <c r="V50" s="413" t="str">
        <f>IF(入力!V50="","",入力!V50)</f>
        <v/>
      </c>
      <c r="W50" s="417" t="str">
        <f>IF(入力!W50="","",入力!W50)</f>
        <v/>
      </c>
      <c r="X50" s="418" t="str">
        <f>IF(入力!X50="","",入力!X50)</f>
        <v/>
      </c>
      <c r="Y50" s="361" t="str">
        <f>IF(入力!Y50="", IF(入力!W50="",IF(入力!X50="","",入力!X50-入力!Q50),IF(入力!X50="",入力!W50-入力!Q50,IF(入力!W50&gt;入力!X50,入力!W50-入力!Q50,入力!X50-入力!Q50))),入力!Y50)</f>
        <v/>
      </c>
      <c r="Z50" s="361" t="str">
        <f>IF(入力!Z50="","",入力!Z50)</f>
        <v/>
      </c>
      <c r="AA50" s="361" t="str">
        <f>IF(入力!AA50="","",入力!AA50)</f>
        <v/>
      </c>
      <c r="AB50" s="361" t="str">
        <f>IF(入力!AB50="", IF(入力!Z50="",IF(入力!AA50="","",入力!AA50-入力!Q50),IF(入力!AA50="",入力!Z50-入力!Q50,IF(入力!Z50&gt;入力!AA50,入力!Z50-入力!Q50,入力!AA50-入力!Q50))),入力!AB50)</f>
        <v/>
      </c>
      <c r="AC50" s="361" t="str">
        <f>IF(入力!AC50="","",入力!AC50)</f>
        <v/>
      </c>
      <c r="AD50" s="361" t="str">
        <f>IF(入力!AD50="","",入力!AD50)</f>
        <v/>
      </c>
      <c r="AE50" s="361" t="str">
        <f>IF(入力!AE50="", IF(入力!AC50="",IF(入力!AD50="","",入力!AD50-入力!Q50),IF(入力!AD50="",入力!AC50-入力!Q50,IF(入力!AC50&gt;入力!AD50,入力!AC50-入力!Q50,入力!AD50-入力!Q50))),入力!AE50)</f>
        <v/>
      </c>
      <c r="AF50" s="361" t="str">
        <f>IF(入力!AF50="","",入力!AF50)</f>
        <v/>
      </c>
      <c r="AG50" s="361" t="str">
        <f>IF(入力!AG50="","",入力!AG50)</f>
        <v/>
      </c>
      <c r="AH50" s="361" t="str">
        <f>IF(入力!AH50="", IF(入力!AF50="",IF(入力!AG50="","",入力!AG50-入力!Q50),IF(入力!AG50="",入力!AF50-入力!Q50,IF(入力!AF50&gt;入力!AG50,入力!AF50-入力!Q50,入力!AG50-入力!Q50))),入力!AH50)</f>
        <v/>
      </c>
      <c r="AI50" s="342" t="str">
        <f>IF(入力!AI50="","",入力!AI50)</f>
        <v/>
      </c>
      <c r="AJ50" s="354" t="str">
        <f>IF(入力!AJ50="","",入力!AJ50)</f>
        <v/>
      </c>
      <c r="AK50" s="340" t="str">
        <f>IF(入力!AK50="","",入力!AK50)</f>
        <v/>
      </c>
      <c r="AL50" s="345" t="str">
        <f>IF(入力!AL50="","",入力!AL50)</f>
        <v/>
      </c>
      <c r="AM50" s="324" t="str">
        <f>IF(入力!AM50="","",入力!AM50)</f>
        <v/>
      </c>
      <c r="AN50" s="379" t="str">
        <f>IF(入力!AN50="","",入力!AN50)</f>
        <v/>
      </c>
      <c r="AO50" s="324" t="str">
        <f>IF(入力!AO50="","",入力!AO50)</f>
        <v/>
      </c>
      <c r="AP50" s="379" t="str">
        <f>IF(入力!AP50="","",入力!AP50)</f>
        <v/>
      </c>
      <c r="AQ50" s="324" t="str">
        <f>IF(入力!AQ50="","",入力!AQ50)</f>
        <v/>
      </c>
      <c r="AR50" s="379" t="str">
        <f>IF(入力!AR50="","",入力!AR50)</f>
        <v/>
      </c>
      <c r="AS50" s="389" t="str">
        <f>IF(入力!AS50="","",入力!AS50)</f>
        <v/>
      </c>
      <c r="AT50" s="425" t="str">
        <f>IF(入力!AT50="","",入力!AT50)</f>
        <v/>
      </c>
      <c r="AU50" s="324" t="str">
        <f>IF(入力!AU50="","",入力!AU50)</f>
        <v/>
      </c>
      <c r="AV50" s="332" t="str">
        <f>IF(入力!AV50="","",入力!AV50)</f>
        <v/>
      </c>
      <c r="AW50" s="324" t="str">
        <f>IF(入力!AW50="","",入力!AW50)</f>
        <v/>
      </c>
      <c r="AX50" s="396" t="str">
        <f>IF(入力!AX50="","",入力!AX50)</f>
        <v/>
      </c>
    </row>
    <row r="51" spans="1:50">
      <c r="A51" s="84">
        <f>IF(入力!A51="","",入力!A51)</f>
        <v>38</v>
      </c>
      <c r="B51" s="146" t="str">
        <f>IF(入力!B51="","",入力!B51)</f>
        <v/>
      </c>
      <c r="C51" s="146" t="str">
        <f>IF(入力!C51="","",入力!C51)</f>
        <v/>
      </c>
      <c r="D51" s="91" t="str">
        <f>IF(入力!D51="","",入力!D51)</f>
        <v/>
      </c>
      <c r="E51" s="220" t="str">
        <f>IF(入力!E51="", IF(D51="","",DATEDIF(D51,入力!$C$3,"Y")),入力!E51)</f>
        <v/>
      </c>
      <c r="F51" s="220" t="str">
        <f>IF(入力!F51="","",入力!F51)</f>
        <v/>
      </c>
      <c r="G51" s="146" t="str">
        <f>IF(入力!G51="","",入力!G51)</f>
        <v/>
      </c>
      <c r="H51" s="146" t="str">
        <f>IF(入力!H51="","",入力!H51)</f>
        <v/>
      </c>
      <c r="I51" s="220" t="str">
        <f>IF(入力!I51="","",入力!I51)</f>
        <v/>
      </c>
      <c r="J51" s="122" t="str">
        <f>IF(入力!J51="","",入力!J51)</f>
        <v/>
      </c>
      <c r="K51" s="406" t="str">
        <f>IF(入力!K51="","",入力!K51)</f>
        <v/>
      </c>
      <c r="L51" s="342" t="str">
        <f>IF(入力!L51="","",入力!L51)</f>
        <v/>
      </c>
      <c r="M51" s="325" t="str">
        <f>IF(入力!M51="","",入力!M51)</f>
        <v/>
      </c>
      <c r="N51" s="325" t="str">
        <f>IF(入力!N51="","",入力!N51)</f>
        <v/>
      </c>
      <c r="O51" s="325" t="str">
        <f>IF(入力!O51="", IF(OR(入力!L51="",入力!M51="",入力!N51=""),"",(入力!L51-(入力!L51*(4.57/(1.0868-0.00133*(入力!M51+入力!N51))-4.142)*100)/100)),入力!O51)</f>
        <v/>
      </c>
      <c r="P51" s="325" t="str">
        <f>IF(入力!P51="", IF(入力!K51="","",IF(入力!L51="","",入力!L51/POWER(入力!K51/100,2))),入力!P51)</f>
        <v/>
      </c>
      <c r="Q51" s="407" t="str">
        <f>IF(入力!Q51="","",入力!Q51)</f>
        <v/>
      </c>
      <c r="R51" s="379" t="str">
        <f>IF(入力!R51="","",入力!R51)</f>
        <v/>
      </c>
      <c r="S51" s="342" t="str">
        <f>IF(入力!S51="","",入力!S51)</f>
        <v/>
      </c>
      <c r="T51" s="352" t="str">
        <f>IF(入力!T51="","",入力!T51)</f>
        <v/>
      </c>
      <c r="U51" s="344" t="str">
        <f>IF(入力!U51="","",入力!U51)</f>
        <v/>
      </c>
      <c r="V51" s="413" t="str">
        <f>IF(入力!V51="","",入力!V51)</f>
        <v/>
      </c>
      <c r="W51" s="417" t="str">
        <f>IF(入力!W51="","",入力!W51)</f>
        <v/>
      </c>
      <c r="X51" s="418" t="str">
        <f>IF(入力!X51="","",入力!X51)</f>
        <v/>
      </c>
      <c r="Y51" s="361" t="str">
        <f>IF(入力!Y51="", IF(入力!W51="",IF(入力!X51="","",入力!X51-入力!Q51),IF(入力!X51="",入力!W51-入力!Q51,IF(入力!W51&gt;入力!X51,入力!W51-入力!Q51,入力!X51-入力!Q51))),入力!Y51)</f>
        <v/>
      </c>
      <c r="Z51" s="361" t="str">
        <f>IF(入力!Z51="","",入力!Z51)</f>
        <v/>
      </c>
      <c r="AA51" s="361" t="str">
        <f>IF(入力!AA51="","",入力!AA51)</f>
        <v/>
      </c>
      <c r="AB51" s="361" t="str">
        <f>IF(入力!AB51="", IF(入力!Z51="",IF(入力!AA51="","",入力!AA51-入力!Q51),IF(入力!AA51="",入力!Z51-入力!Q51,IF(入力!Z51&gt;入力!AA51,入力!Z51-入力!Q51,入力!AA51-入力!Q51))),入力!AB51)</f>
        <v/>
      </c>
      <c r="AC51" s="361" t="str">
        <f>IF(入力!AC51="","",入力!AC51)</f>
        <v/>
      </c>
      <c r="AD51" s="361" t="str">
        <f>IF(入力!AD51="","",入力!AD51)</f>
        <v/>
      </c>
      <c r="AE51" s="361" t="str">
        <f>IF(入力!AE51="", IF(入力!AC51="",IF(入力!AD51="","",入力!AD51-入力!Q51),IF(入力!AD51="",入力!AC51-入力!Q51,IF(入力!AC51&gt;入力!AD51,入力!AC51-入力!Q51,入力!AD51-入力!Q51))),入力!AE51)</f>
        <v/>
      </c>
      <c r="AF51" s="361" t="str">
        <f>IF(入力!AF51="","",入力!AF51)</f>
        <v/>
      </c>
      <c r="AG51" s="361" t="str">
        <f>IF(入力!AG51="","",入力!AG51)</f>
        <v/>
      </c>
      <c r="AH51" s="361" t="str">
        <f>IF(入力!AH51="", IF(入力!AF51="",IF(入力!AG51="","",入力!AG51-入力!Q51),IF(入力!AG51="",入力!AF51-入力!Q51,IF(入力!AF51&gt;入力!AG51,入力!AF51-入力!Q51,入力!AG51-入力!Q51))),入力!AH51)</f>
        <v/>
      </c>
      <c r="AI51" s="342" t="str">
        <f>IF(入力!AI51="","",入力!AI51)</f>
        <v/>
      </c>
      <c r="AJ51" s="354" t="str">
        <f>IF(入力!AJ51="","",入力!AJ51)</f>
        <v/>
      </c>
      <c r="AK51" s="340" t="str">
        <f>IF(入力!AK51="","",入力!AK51)</f>
        <v/>
      </c>
      <c r="AL51" s="345" t="str">
        <f>IF(入力!AL51="","",入力!AL51)</f>
        <v/>
      </c>
      <c r="AM51" s="324" t="str">
        <f>IF(入力!AM51="","",入力!AM51)</f>
        <v/>
      </c>
      <c r="AN51" s="379" t="str">
        <f>IF(入力!AN51="","",入力!AN51)</f>
        <v/>
      </c>
      <c r="AO51" s="324" t="str">
        <f>IF(入力!AO51="","",入力!AO51)</f>
        <v/>
      </c>
      <c r="AP51" s="379" t="str">
        <f>IF(入力!AP51="","",入力!AP51)</f>
        <v/>
      </c>
      <c r="AQ51" s="324" t="str">
        <f>IF(入力!AQ51="","",入力!AQ51)</f>
        <v/>
      </c>
      <c r="AR51" s="379" t="str">
        <f>IF(入力!AR51="","",入力!AR51)</f>
        <v/>
      </c>
      <c r="AS51" s="389" t="str">
        <f>IF(入力!AS51="","",入力!AS51)</f>
        <v/>
      </c>
      <c r="AT51" s="425" t="str">
        <f>IF(入力!AT51="","",入力!AT51)</f>
        <v/>
      </c>
      <c r="AU51" s="324" t="str">
        <f>IF(入力!AU51="","",入力!AU51)</f>
        <v/>
      </c>
      <c r="AV51" s="332" t="str">
        <f>IF(入力!AV51="","",入力!AV51)</f>
        <v/>
      </c>
      <c r="AW51" s="324" t="str">
        <f>IF(入力!AW51="","",入力!AW51)</f>
        <v/>
      </c>
      <c r="AX51" s="396" t="str">
        <f>IF(入力!AX51="","",入力!AX51)</f>
        <v/>
      </c>
    </row>
    <row r="52" spans="1:50">
      <c r="A52" s="84">
        <f>IF(入力!A52="","",入力!A52)</f>
        <v>39</v>
      </c>
      <c r="B52" s="146" t="str">
        <f>IF(入力!B52="","",入力!B52)</f>
        <v/>
      </c>
      <c r="C52" s="146" t="str">
        <f>IF(入力!C52="","",入力!C52)</f>
        <v/>
      </c>
      <c r="D52" s="91" t="str">
        <f>IF(入力!D52="","",入力!D52)</f>
        <v/>
      </c>
      <c r="E52" s="220" t="str">
        <f>IF(入力!E52="", IF(D52="","",DATEDIF(D52,入力!$C$3,"Y")),入力!E52)</f>
        <v/>
      </c>
      <c r="F52" s="220" t="str">
        <f>IF(入力!F52="","",入力!F52)</f>
        <v/>
      </c>
      <c r="G52" s="146" t="str">
        <f>IF(入力!G52="","",入力!G52)</f>
        <v/>
      </c>
      <c r="H52" s="146" t="str">
        <f>IF(入力!H52="","",入力!H52)</f>
        <v/>
      </c>
      <c r="I52" s="220" t="str">
        <f>IF(入力!I52="","",入力!I52)</f>
        <v/>
      </c>
      <c r="J52" s="122" t="str">
        <f>IF(入力!J52="","",入力!J52)</f>
        <v/>
      </c>
      <c r="K52" s="406" t="str">
        <f>IF(入力!K52="","",入力!K52)</f>
        <v/>
      </c>
      <c r="L52" s="342" t="str">
        <f>IF(入力!L52="","",入力!L52)</f>
        <v/>
      </c>
      <c r="M52" s="325" t="str">
        <f>IF(入力!M52="","",入力!M52)</f>
        <v/>
      </c>
      <c r="N52" s="325" t="str">
        <f>IF(入力!N52="","",入力!N52)</f>
        <v/>
      </c>
      <c r="O52" s="325" t="str">
        <f>IF(入力!O52="", IF(OR(入力!L52="",入力!M52="",入力!N52=""),"",(入力!L52-(入力!L52*(4.57/(1.0868-0.00133*(入力!M52+入力!N52))-4.142)*100)/100)),入力!O52)</f>
        <v/>
      </c>
      <c r="P52" s="325" t="str">
        <f>IF(入力!P52="", IF(入力!K52="","",IF(入力!L52="","",入力!L52/POWER(入力!K52/100,2))),入力!P52)</f>
        <v/>
      </c>
      <c r="Q52" s="407" t="str">
        <f>IF(入力!Q52="","",入力!Q52)</f>
        <v/>
      </c>
      <c r="R52" s="379" t="str">
        <f>IF(入力!R52="","",入力!R52)</f>
        <v/>
      </c>
      <c r="S52" s="342" t="str">
        <f>IF(入力!S52="","",入力!S52)</f>
        <v/>
      </c>
      <c r="T52" s="352" t="str">
        <f>IF(入力!T52="","",入力!T52)</f>
        <v/>
      </c>
      <c r="U52" s="344" t="str">
        <f>IF(入力!U52="","",入力!U52)</f>
        <v/>
      </c>
      <c r="V52" s="413" t="str">
        <f>IF(入力!V52="","",入力!V52)</f>
        <v/>
      </c>
      <c r="W52" s="417" t="str">
        <f>IF(入力!W52="","",入力!W52)</f>
        <v/>
      </c>
      <c r="X52" s="418" t="str">
        <f>IF(入力!X52="","",入力!X52)</f>
        <v/>
      </c>
      <c r="Y52" s="361" t="str">
        <f>IF(入力!Y52="", IF(入力!W52="",IF(入力!X52="","",入力!X52-入力!Q52),IF(入力!X52="",入力!W52-入力!Q52,IF(入力!W52&gt;入力!X52,入力!W52-入力!Q52,入力!X52-入力!Q52))),入力!Y52)</f>
        <v/>
      </c>
      <c r="Z52" s="361" t="str">
        <f>IF(入力!Z52="","",入力!Z52)</f>
        <v/>
      </c>
      <c r="AA52" s="361" t="str">
        <f>IF(入力!AA52="","",入力!AA52)</f>
        <v/>
      </c>
      <c r="AB52" s="361" t="str">
        <f>IF(入力!AB52="", IF(入力!Z52="",IF(入力!AA52="","",入力!AA52-入力!Q52),IF(入力!AA52="",入力!Z52-入力!Q52,IF(入力!Z52&gt;入力!AA52,入力!Z52-入力!Q52,入力!AA52-入力!Q52))),入力!AB52)</f>
        <v/>
      </c>
      <c r="AC52" s="361" t="str">
        <f>IF(入力!AC52="","",入力!AC52)</f>
        <v/>
      </c>
      <c r="AD52" s="361" t="str">
        <f>IF(入力!AD52="","",入力!AD52)</f>
        <v/>
      </c>
      <c r="AE52" s="361" t="str">
        <f>IF(入力!AE52="", IF(入力!AC52="",IF(入力!AD52="","",入力!AD52-入力!Q52),IF(入力!AD52="",入力!AC52-入力!Q52,IF(入力!AC52&gt;入力!AD52,入力!AC52-入力!Q52,入力!AD52-入力!Q52))),入力!AE52)</f>
        <v/>
      </c>
      <c r="AF52" s="361" t="str">
        <f>IF(入力!AF52="","",入力!AF52)</f>
        <v/>
      </c>
      <c r="AG52" s="361" t="str">
        <f>IF(入力!AG52="","",入力!AG52)</f>
        <v/>
      </c>
      <c r="AH52" s="361" t="str">
        <f>IF(入力!AH52="", IF(入力!AF52="",IF(入力!AG52="","",入力!AG52-入力!Q52),IF(入力!AG52="",入力!AF52-入力!Q52,IF(入力!AF52&gt;入力!AG52,入力!AF52-入力!Q52,入力!AG52-入力!Q52))),入力!AH52)</f>
        <v/>
      </c>
      <c r="AI52" s="342" t="str">
        <f>IF(入力!AI52="","",入力!AI52)</f>
        <v/>
      </c>
      <c r="AJ52" s="354" t="str">
        <f>IF(入力!AJ52="","",入力!AJ52)</f>
        <v/>
      </c>
      <c r="AK52" s="340" t="str">
        <f>IF(入力!AK52="","",入力!AK52)</f>
        <v/>
      </c>
      <c r="AL52" s="354" t="str">
        <f>IF(入力!AL52="","",入力!AL52)</f>
        <v/>
      </c>
      <c r="AM52" s="324" t="str">
        <f>IF(入力!AM52="","",入力!AM52)</f>
        <v/>
      </c>
      <c r="AN52" s="379" t="str">
        <f>IF(入力!AN52="","",入力!AN52)</f>
        <v/>
      </c>
      <c r="AO52" s="324" t="str">
        <f>IF(入力!AO52="","",入力!AO52)</f>
        <v/>
      </c>
      <c r="AP52" s="379" t="str">
        <f>IF(入力!AP52="","",入力!AP52)</f>
        <v/>
      </c>
      <c r="AQ52" s="324" t="str">
        <f>IF(入力!AQ52="","",入力!AQ52)</f>
        <v/>
      </c>
      <c r="AR52" s="379" t="str">
        <f>IF(入力!AR52="","",入力!AR52)</f>
        <v/>
      </c>
      <c r="AS52" s="389" t="str">
        <f>IF(入力!AS52="","",入力!AS52)</f>
        <v/>
      </c>
      <c r="AT52" s="425" t="str">
        <f>IF(入力!AT52="","",入力!AT52)</f>
        <v/>
      </c>
      <c r="AU52" s="324" t="str">
        <f>IF(入力!AU52="","",入力!AU52)</f>
        <v/>
      </c>
      <c r="AV52" s="332" t="str">
        <f>IF(入力!AV52="","",入力!AV52)</f>
        <v/>
      </c>
      <c r="AW52" s="324" t="str">
        <f>IF(入力!AW52="","",入力!AW52)</f>
        <v/>
      </c>
      <c r="AX52" s="396" t="str">
        <f>IF(入力!AX52="","",入力!AX52)</f>
        <v/>
      </c>
    </row>
    <row r="53" spans="1:50">
      <c r="A53" s="84">
        <f>IF(入力!A53="","",入力!A53)</f>
        <v>40</v>
      </c>
      <c r="B53" s="146" t="str">
        <f>IF(入力!B53="","",入力!B53)</f>
        <v/>
      </c>
      <c r="C53" s="146" t="str">
        <f>IF(入力!C53="","",入力!C53)</f>
        <v/>
      </c>
      <c r="D53" s="91" t="str">
        <f>IF(入力!D53="","",入力!D53)</f>
        <v/>
      </c>
      <c r="E53" s="220" t="str">
        <f>IF(入力!E53="", IF(D53="","",DATEDIF(D53,入力!$C$3,"Y")),入力!E53)</f>
        <v/>
      </c>
      <c r="F53" s="220" t="str">
        <f>IF(入力!F53="","",入力!F53)</f>
        <v/>
      </c>
      <c r="G53" s="146" t="str">
        <f>IF(入力!G53="","",入力!G53)</f>
        <v/>
      </c>
      <c r="H53" s="146" t="str">
        <f>IF(入力!H53="","",入力!H53)</f>
        <v/>
      </c>
      <c r="I53" s="220" t="str">
        <f>IF(入力!I53="","",入力!I53)</f>
        <v/>
      </c>
      <c r="J53" s="122" t="str">
        <f>IF(入力!J53="","",入力!J53)</f>
        <v/>
      </c>
      <c r="K53" s="406" t="str">
        <f>IF(入力!K53="","",入力!K53)</f>
        <v/>
      </c>
      <c r="L53" s="342" t="str">
        <f>IF(入力!L53="","",入力!L53)</f>
        <v/>
      </c>
      <c r="M53" s="325" t="str">
        <f>IF(入力!M53="","",入力!M53)</f>
        <v/>
      </c>
      <c r="N53" s="325" t="str">
        <f>IF(入力!N53="","",入力!N53)</f>
        <v/>
      </c>
      <c r="O53" s="325" t="str">
        <f>IF(入力!O53="", IF(OR(入力!L53="",入力!M53="",入力!N53=""),"",(入力!L53-(入力!L53*(4.57/(1.0868-0.00133*(入力!M53+入力!N53))-4.142)*100)/100)),入力!O53)</f>
        <v/>
      </c>
      <c r="P53" s="325" t="str">
        <f>IF(入力!P53="", IF(入力!K53="","",IF(入力!L53="","",入力!L53/POWER(入力!K53/100,2))),入力!P53)</f>
        <v/>
      </c>
      <c r="Q53" s="407" t="str">
        <f>IF(入力!Q53="","",入力!Q53)</f>
        <v/>
      </c>
      <c r="R53" s="379" t="str">
        <f>IF(入力!R53="","",入力!R53)</f>
        <v/>
      </c>
      <c r="S53" s="342" t="str">
        <f>IF(入力!S53="","",入力!S53)</f>
        <v/>
      </c>
      <c r="T53" s="352" t="str">
        <f>IF(入力!T53="","",入力!T53)</f>
        <v/>
      </c>
      <c r="U53" s="344" t="str">
        <f>IF(入力!U53="","",入力!U53)</f>
        <v/>
      </c>
      <c r="V53" s="413" t="str">
        <f>IF(入力!V53="","",入力!V53)</f>
        <v/>
      </c>
      <c r="W53" s="417" t="str">
        <f>IF(入力!W53="","",入力!W53)</f>
        <v/>
      </c>
      <c r="X53" s="418" t="str">
        <f>IF(入力!X53="","",入力!X53)</f>
        <v/>
      </c>
      <c r="Y53" s="361" t="str">
        <f>IF(入力!Y53="", IF(入力!W53="",IF(入力!X53="","",入力!X53-入力!Q53),IF(入力!X53="",入力!W53-入力!Q53,IF(入力!W53&gt;入力!X53,入力!W53-入力!Q53,入力!X53-入力!Q53))),入力!Y53)</f>
        <v/>
      </c>
      <c r="Z53" s="361" t="str">
        <f>IF(入力!Z53="","",入力!Z53)</f>
        <v/>
      </c>
      <c r="AA53" s="361" t="str">
        <f>IF(入力!AA53="","",入力!AA53)</f>
        <v/>
      </c>
      <c r="AB53" s="361" t="str">
        <f>IF(入力!AB53="", IF(入力!Z53="",IF(入力!AA53="","",入力!AA53-入力!Q53),IF(入力!AA53="",入力!Z53-入力!Q53,IF(入力!Z53&gt;入力!AA53,入力!Z53-入力!Q53,入力!AA53-入力!Q53))),入力!AB53)</f>
        <v/>
      </c>
      <c r="AC53" s="361" t="str">
        <f>IF(入力!AC53="","",入力!AC53)</f>
        <v/>
      </c>
      <c r="AD53" s="361" t="str">
        <f>IF(入力!AD53="","",入力!AD53)</f>
        <v/>
      </c>
      <c r="AE53" s="361" t="str">
        <f>IF(入力!AE53="", IF(入力!AC53="",IF(入力!AD53="","",入力!AD53-入力!Q53),IF(入力!AD53="",入力!AC53-入力!Q53,IF(入力!AC53&gt;入力!AD53,入力!AC53-入力!Q53,入力!AD53-入力!Q53))),入力!AE53)</f>
        <v/>
      </c>
      <c r="AF53" s="361" t="str">
        <f>IF(入力!AF53="","",入力!AF53)</f>
        <v/>
      </c>
      <c r="AG53" s="361" t="str">
        <f>IF(入力!AG53="","",入力!AG53)</f>
        <v/>
      </c>
      <c r="AH53" s="361" t="str">
        <f>IF(入力!AH53="", IF(入力!AF53="",IF(入力!AG53="","",入力!AG53-入力!Q53),IF(入力!AG53="",入力!AF53-入力!Q53,IF(入力!AF53&gt;入力!AG53,入力!AF53-入力!Q53,入力!AG53-入力!Q53))),入力!AH53)</f>
        <v/>
      </c>
      <c r="AI53" s="342" t="str">
        <f>IF(入力!AI53="","",入力!AI53)</f>
        <v/>
      </c>
      <c r="AJ53" s="354" t="str">
        <f>IF(入力!AJ53="","",入力!AJ53)</f>
        <v/>
      </c>
      <c r="AK53" s="340" t="str">
        <f>IF(入力!AK53="","",入力!AK53)</f>
        <v/>
      </c>
      <c r="AL53" s="345" t="str">
        <f>IF(入力!AL53="","",入力!AL53)</f>
        <v/>
      </c>
      <c r="AM53" s="324" t="str">
        <f>IF(入力!AM53="","",入力!AM53)</f>
        <v/>
      </c>
      <c r="AN53" s="379" t="str">
        <f>IF(入力!AN53="","",入力!AN53)</f>
        <v/>
      </c>
      <c r="AO53" s="324" t="str">
        <f>IF(入力!AO53="","",入力!AO53)</f>
        <v/>
      </c>
      <c r="AP53" s="379" t="str">
        <f>IF(入力!AP53="","",入力!AP53)</f>
        <v/>
      </c>
      <c r="AQ53" s="324" t="str">
        <f>IF(入力!AQ53="","",入力!AQ53)</f>
        <v/>
      </c>
      <c r="AR53" s="379" t="str">
        <f>IF(入力!AR53="","",入力!AR53)</f>
        <v/>
      </c>
      <c r="AS53" s="389" t="str">
        <f>IF(入力!AS53="","",入力!AS53)</f>
        <v/>
      </c>
      <c r="AT53" s="425" t="str">
        <f>IF(入力!AT53="","",入力!AT53)</f>
        <v/>
      </c>
      <c r="AU53" s="324" t="str">
        <f>IF(入力!AU53="","",入力!AU53)</f>
        <v/>
      </c>
      <c r="AV53" s="332" t="str">
        <f>IF(入力!AV53="","",入力!AV53)</f>
        <v/>
      </c>
      <c r="AW53" s="324" t="str">
        <f>IF(入力!AW53="","",入力!AW53)</f>
        <v/>
      </c>
      <c r="AX53" s="396" t="str">
        <f>IF(入力!AX53="","",入力!AX53)</f>
        <v/>
      </c>
    </row>
    <row r="54" spans="1:50">
      <c r="A54" s="84">
        <f>IF(入力!A54="","",入力!A54)</f>
        <v>41</v>
      </c>
      <c r="B54" s="146" t="str">
        <f>IF(入力!B54="","",入力!B54)</f>
        <v/>
      </c>
      <c r="C54" s="146" t="str">
        <f>IF(入力!C54="","",入力!C54)</f>
        <v/>
      </c>
      <c r="D54" s="91" t="str">
        <f>IF(入力!D54="","",入力!D54)</f>
        <v/>
      </c>
      <c r="E54" s="220" t="str">
        <f>IF(入力!E54="", IF(D54="","",DATEDIF(D54,入力!$C$3,"Y")),入力!E54)</f>
        <v/>
      </c>
      <c r="F54" s="220" t="str">
        <f>IF(入力!F54="","",入力!F54)</f>
        <v/>
      </c>
      <c r="G54" s="146" t="str">
        <f>IF(入力!G54="","",入力!G54)</f>
        <v/>
      </c>
      <c r="H54" s="146" t="str">
        <f>IF(入力!H54="","",入力!H54)</f>
        <v/>
      </c>
      <c r="I54" s="220" t="str">
        <f>IF(入力!I54="","",入力!I54)</f>
        <v/>
      </c>
      <c r="J54" s="122" t="str">
        <f>IF(入力!J54="","",入力!J54)</f>
        <v/>
      </c>
      <c r="K54" s="406" t="str">
        <f>IF(入力!K54="","",入力!K54)</f>
        <v/>
      </c>
      <c r="L54" s="342" t="str">
        <f>IF(入力!L54="","",入力!L54)</f>
        <v/>
      </c>
      <c r="M54" s="325" t="str">
        <f>IF(入力!M54="","",入力!M54)</f>
        <v/>
      </c>
      <c r="N54" s="325" t="str">
        <f>IF(入力!N54="","",入力!N54)</f>
        <v/>
      </c>
      <c r="O54" s="325" t="str">
        <f>IF(入力!O54="", IF(OR(入力!L54="",入力!M54="",入力!N54=""),"",(入力!L54-(入力!L54*(4.57/(1.0868-0.00133*(入力!M54+入力!N54))-4.142)*100)/100)),入力!O54)</f>
        <v/>
      </c>
      <c r="P54" s="325" t="str">
        <f>IF(入力!P54="", IF(入力!K54="","",IF(入力!L54="","",入力!L54/POWER(入力!K54/100,2))),入力!P54)</f>
        <v/>
      </c>
      <c r="Q54" s="407" t="str">
        <f>IF(入力!Q54="","",入力!Q54)</f>
        <v/>
      </c>
      <c r="R54" s="379" t="str">
        <f>IF(入力!R54="","",入力!R54)</f>
        <v/>
      </c>
      <c r="S54" s="342" t="str">
        <f>IF(入力!S54="","",入力!S54)</f>
        <v/>
      </c>
      <c r="T54" s="352" t="str">
        <f>IF(入力!T54="","",入力!T54)</f>
        <v/>
      </c>
      <c r="U54" s="344" t="str">
        <f>IF(入力!U54="","",入力!U54)</f>
        <v/>
      </c>
      <c r="V54" s="413" t="str">
        <f>IF(入力!V54="","",入力!V54)</f>
        <v/>
      </c>
      <c r="W54" s="417" t="str">
        <f>IF(入力!W54="","",入力!W54)</f>
        <v/>
      </c>
      <c r="X54" s="418" t="str">
        <f>IF(入力!X54="","",入力!X54)</f>
        <v/>
      </c>
      <c r="Y54" s="361" t="str">
        <f>IF(入力!Y54="", IF(入力!W54="",IF(入力!X54="","",入力!X54-入力!Q54),IF(入力!X54="",入力!W54-入力!Q54,IF(入力!W54&gt;入力!X54,入力!W54-入力!Q54,入力!X54-入力!Q54))),入力!Y54)</f>
        <v/>
      </c>
      <c r="Z54" s="361" t="str">
        <f>IF(入力!Z54="","",入力!Z54)</f>
        <v/>
      </c>
      <c r="AA54" s="361" t="str">
        <f>IF(入力!AA54="","",入力!AA54)</f>
        <v/>
      </c>
      <c r="AB54" s="361" t="str">
        <f>IF(入力!AB54="", IF(入力!Z54="",IF(入力!AA54="","",入力!AA54-入力!Q54),IF(入力!AA54="",入力!Z54-入力!Q54,IF(入力!Z54&gt;入力!AA54,入力!Z54-入力!Q54,入力!AA54-入力!Q54))),入力!AB54)</f>
        <v/>
      </c>
      <c r="AC54" s="361" t="str">
        <f>IF(入力!AC54="","",入力!AC54)</f>
        <v/>
      </c>
      <c r="AD54" s="361" t="str">
        <f>IF(入力!AD54="","",入力!AD54)</f>
        <v/>
      </c>
      <c r="AE54" s="361" t="str">
        <f>IF(入力!AE54="", IF(入力!AC54="",IF(入力!AD54="","",入力!AD54-入力!Q54),IF(入力!AD54="",入力!AC54-入力!Q54,IF(入力!AC54&gt;入力!AD54,入力!AC54-入力!Q54,入力!AD54-入力!Q54))),入力!AE54)</f>
        <v/>
      </c>
      <c r="AF54" s="361" t="str">
        <f>IF(入力!AF54="","",入力!AF54)</f>
        <v/>
      </c>
      <c r="AG54" s="361" t="str">
        <f>IF(入力!AG54="","",入力!AG54)</f>
        <v/>
      </c>
      <c r="AH54" s="361" t="str">
        <f>IF(入力!AH54="", IF(入力!AF54="",IF(入力!AG54="","",入力!AG54-入力!Q54),IF(入力!AG54="",入力!AF54-入力!Q54,IF(入力!AF54&gt;入力!AG54,入力!AF54-入力!Q54,入力!AG54-入力!Q54))),入力!AH54)</f>
        <v/>
      </c>
      <c r="AI54" s="342" t="str">
        <f>IF(入力!AI54="","",入力!AI54)</f>
        <v/>
      </c>
      <c r="AJ54" s="354" t="str">
        <f>IF(入力!AJ54="","",入力!AJ54)</f>
        <v/>
      </c>
      <c r="AK54" s="340" t="str">
        <f>IF(入力!AK54="","",入力!AK54)</f>
        <v/>
      </c>
      <c r="AL54" s="345" t="str">
        <f>IF(入力!AL54="","",入力!AL54)</f>
        <v/>
      </c>
      <c r="AM54" s="324" t="str">
        <f>IF(入力!AM54="","",入力!AM54)</f>
        <v/>
      </c>
      <c r="AN54" s="379" t="str">
        <f>IF(入力!AN54="","",入力!AN54)</f>
        <v/>
      </c>
      <c r="AO54" s="324" t="str">
        <f>IF(入力!AO54="","",入力!AO54)</f>
        <v/>
      </c>
      <c r="AP54" s="379" t="str">
        <f>IF(入力!AP54="","",入力!AP54)</f>
        <v/>
      </c>
      <c r="AQ54" s="324" t="str">
        <f>IF(入力!AQ54="","",入力!AQ54)</f>
        <v/>
      </c>
      <c r="AR54" s="379" t="str">
        <f>IF(入力!AR54="","",入力!AR54)</f>
        <v/>
      </c>
      <c r="AS54" s="389" t="str">
        <f>IF(入力!AS54="","",入力!AS54)</f>
        <v/>
      </c>
      <c r="AT54" s="425" t="str">
        <f>IF(入力!AT54="","",入力!AT54)</f>
        <v/>
      </c>
      <c r="AU54" s="324" t="str">
        <f>IF(入力!AU54="","",入力!AU54)</f>
        <v/>
      </c>
      <c r="AV54" s="332" t="str">
        <f>IF(入力!AV54="","",入力!AV54)</f>
        <v/>
      </c>
      <c r="AW54" s="324" t="str">
        <f>IF(入力!AW54="","",入力!AW54)</f>
        <v/>
      </c>
      <c r="AX54" s="396" t="str">
        <f>IF(入力!AX54="","",入力!AX54)</f>
        <v/>
      </c>
    </row>
    <row r="55" spans="1:50">
      <c r="A55" s="84">
        <f>IF(入力!A55="","",入力!A55)</f>
        <v>42</v>
      </c>
      <c r="B55" s="146" t="str">
        <f>IF(入力!B55="","",入力!B55)</f>
        <v/>
      </c>
      <c r="C55" s="146" t="str">
        <f>IF(入力!C55="","",入力!C55)</f>
        <v/>
      </c>
      <c r="D55" s="91" t="str">
        <f>IF(入力!D55="","",入力!D55)</f>
        <v/>
      </c>
      <c r="E55" s="220" t="str">
        <f>IF(入力!E55="", IF(D55="","",DATEDIF(D55,入力!$C$3,"Y")),入力!E55)</f>
        <v/>
      </c>
      <c r="F55" s="220" t="str">
        <f>IF(入力!F55="","",入力!F55)</f>
        <v/>
      </c>
      <c r="G55" s="146" t="str">
        <f>IF(入力!G55="","",入力!G55)</f>
        <v/>
      </c>
      <c r="H55" s="146" t="str">
        <f>IF(入力!H55="","",入力!H55)</f>
        <v/>
      </c>
      <c r="I55" s="220" t="str">
        <f>IF(入力!I55="","",入力!I55)</f>
        <v/>
      </c>
      <c r="J55" s="122" t="str">
        <f>IF(入力!J55="","",入力!J55)</f>
        <v/>
      </c>
      <c r="K55" s="406" t="str">
        <f>IF(入力!K55="","",入力!K55)</f>
        <v/>
      </c>
      <c r="L55" s="342" t="str">
        <f>IF(入力!L55="","",入力!L55)</f>
        <v/>
      </c>
      <c r="M55" s="325" t="str">
        <f>IF(入力!M55="","",入力!M55)</f>
        <v/>
      </c>
      <c r="N55" s="325" t="str">
        <f>IF(入力!N55="","",入力!N55)</f>
        <v/>
      </c>
      <c r="O55" s="325" t="str">
        <f>IF(入力!O55="", IF(OR(入力!L55="",入力!M55="",入力!N55=""),"",(入力!L55-(入力!L55*(4.57/(1.0868-0.00133*(入力!M55+入力!N55))-4.142)*100)/100)),入力!O55)</f>
        <v/>
      </c>
      <c r="P55" s="325" t="str">
        <f>IF(入力!P55="", IF(入力!K55="","",IF(入力!L55="","",入力!L55/POWER(入力!K55/100,2))),入力!P55)</f>
        <v/>
      </c>
      <c r="Q55" s="407" t="str">
        <f>IF(入力!Q55="","",入力!Q55)</f>
        <v/>
      </c>
      <c r="R55" s="379" t="str">
        <f>IF(入力!R55="","",入力!R55)</f>
        <v/>
      </c>
      <c r="S55" s="342" t="str">
        <f>IF(入力!S55="","",入力!S55)</f>
        <v/>
      </c>
      <c r="T55" s="352" t="str">
        <f>IF(入力!T55="","",入力!T55)</f>
        <v/>
      </c>
      <c r="U55" s="344" t="str">
        <f>IF(入力!U55="","",入力!U55)</f>
        <v/>
      </c>
      <c r="V55" s="413" t="str">
        <f>IF(入力!V55="","",入力!V55)</f>
        <v/>
      </c>
      <c r="W55" s="417" t="str">
        <f>IF(入力!W55="","",入力!W55)</f>
        <v/>
      </c>
      <c r="X55" s="418" t="str">
        <f>IF(入力!X55="","",入力!X55)</f>
        <v/>
      </c>
      <c r="Y55" s="361" t="str">
        <f>IF(入力!Y55="", IF(入力!W55="",IF(入力!X55="","",入力!X55-入力!Q55),IF(入力!X55="",入力!W55-入力!Q55,IF(入力!W55&gt;入力!X55,入力!W55-入力!Q55,入力!X55-入力!Q55))),入力!Y55)</f>
        <v/>
      </c>
      <c r="Z55" s="361" t="str">
        <f>IF(入力!Z55="","",入力!Z55)</f>
        <v/>
      </c>
      <c r="AA55" s="361" t="str">
        <f>IF(入力!AA55="","",入力!AA55)</f>
        <v/>
      </c>
      <c r="AB55" s="361" t="str">
        <f>IF(入力!AB55="", IF(入力!Z55="",IF(入力!AA55="","",入力!AA55-入力!Q55),IF(入力!AA55="",入力!Z55-入力!Q55,IF(入力!Z55&gt;入力!AA55,入力!Z55-入力!Q55,入力!AA55-入力!Q55))),入力!AB55)</f>
        <v/>
      </c>
      <c r="AC55" s="361" t="str">
        <f>IF(入力!AC55="","",入力!AC55)</f>
        <v/>
      </c>
      <c r="AD55" s="361" t="str">
        <f>IF(入力!AD55="","",入力!AD55)</f>
        <v/>
      </c>
      <c r="AE55" s="361" t="str">
        <f>IF(入力!AE55="", IF(入力!AC55="",IF(入力!AD55="","",入力!AD55-入力!Q55),IF(入力!AD55="",入力!AC55-入力!Q55,IF(入力!AC55&gt;入力!AD55,入力!AC55-入力!Q55,入力!AD55-入力!Q55))),入力!AE55)</f>
        <v/>
      </c>
      <c r="AF55" s="361" t="str">
        <f>IF(入力!AF55="","",入力!AF55)</f>
        <v/>
      </c>
      <c r="AG55" s="361" t="str">
        <f>IF(入力!AG55="","",入力!AG55)</f>
        <v/>
      </c>
      <c r="AH55" s="361" t="str">
        <f>IF(入力!AH55="", IF(入力!AF55="",IF(入力!AG55="","",入力!AG55-入力!Q55),IF(入力!AG55="",入力!AF55-入力!Q55,IF(入力!AF55&gt;入力!AG55,入力!AF55-入力!Q55,入力!AG55-入力!Q55))),入力!AH55)</f>
        <v/>
      </c>
      <c r="AI55" s="342" t="str">
        <f>IF(入力!AI55="","",入力!AI55)</f>
        <v/>
      </c>
      <c r="AJ55" s="354" t="str">
        <f>IF(入力!AJ55="","",入力!AJ55)</f>
        <v/>
      </c>
      <c r="AK55" s="340" t="str">
        <f>IF(入力!AK55="","",入力!AK55)</f>
        <v/>
      </c>
      <c r="AL55" s="345" t="str">
        <f>IF(入力!AL55="","",入力!AL55)</f>
        <v/>
      </c>
      <c r="AM55" s="324" t="str">
        <f>IF(入力!AM55="","",入力!AM55)</f>
        <v/>
      </c>
      <c r="AN55" s="379" t="str">
        <f>IF(入力!AN55="","",入力!AN55)</f>
        <v/>
      </c>
      <c r="AO55" s="324" t="str">
        <f>IF(入力!AO55="","",入力!AO55)</f>
        <v/>
      </c>
      <c r="AP55" s="379" t="str">
        <f>IF(入力!AP55="","",入力!AP55)</f>
        <v/>
      </c>
      <c r="AQ55" s="324" t="str">
        <f>IF(入力!AQ55="","",入力!AQ55)</f>
        <v/>
      </c>
      <c r="AR55" s="379" t="str">
        <f>IF(入力!AR55="","",入力!AR55)</f>
        <v/>
      </c>
      <c r="AS55" s="389" t="str">
        <f>IF(入力!AS55="","",入力!AS55)</f>
        <v/>
      </c>
      <c r="AT55" s="425" t="str">
        <f>IF(入力!AT55="","",入力!AT55)</f>
        <v/>
      </c>
      <c r="AU55" s="324" t="str">
        <f>IF(入力!AU55="","",入力!AU55)</f>
        <v/>
      </c>
      <c r="AV55" s="332" t="str">
        <f>IF(入力!AV55="","",入力!AV55)</f>
        <v/>
      </c>
      <c r="AW55" s="324" t="str">
        <f>IF(入力!AW55="","",入力!AW55)</f>
        <v/>
      </c>
      <c r="AX55" s="396" t="str">
        <f>IF(入力!AX55="","",入力!AX55)</f>
        <v/>
      </c>
    </row>
    <row r="56" spans="1:50">
      <c r="A56" s="84">
        <f>IF(入力!A56="","",入力!A56)</f>
        <v>43</v>
      </c>
      <c r="B56" s="146" t="str">
        <f>IF(入力!B56="","",入力!B56)</f>
        <v/>
      </c>
      <c r="C56" s="146" t="str">
        <f>IF(入力!C56="","",入力!C56)</f>
        <v/>
      </c>
      <c r="D56" s="91" t="str">
        <f>IF(入力!D56="","",入力!D56)</f>
        <v/>
      </c>
      <c r="E56" s="220" t="str">
        <f>IF(入力!E56="", IF(D56="","",DATEDIF(D56,入力!$C$3,"Y")),入力!E56)</f>
        <v/>
      </c>
      <c r="F56" s="220" t="str">
        <f>IF(入力!F56="","",入力!F56)</f>
        <v/>
      </c>
      <c r="G56" s="146" t="str">
        <f>IF(入力!G56="","",入力!G56)</f>
        <v/>
      </c>
      <c r="H56" s="146" t="str">
        <f>IF(入力!H56="","",入力!H56)</f>
        <v/>
      </c>
      <c r="I56" s="220" t="str">
        <f>IF(入力!I56="","",入力!I56)</f>
        <v/>
      </c>
      <c r="J56" s="122" t="str">
        <f>IF(入力!J56="","",入力!J56)</f>
        <v/>
      </c>
      <c r="K56" s="406" t="str">
        <f>IF(入力!K56="","",入力!K56)</f>
        <v/>
      </c>
      <c r="L56" s="342" t="str">
        <f>IF(入力!L56="","",入力!L56)</f>
        <v/>
      </c>
      <c r="M56" s="325" t="str">
        <f>IF(入力!M56="","",入力!M56)</f>
        <v/>
      </c>
      <c r="N56" s="325" t="str">
        <f>IF(入力!N56="","",入力!N56)</f>
        <v/>
      </c>
      <c r="O56" s="325" t="str">
        <f>IF(入力!O56="", IF(OR(入力!L56="",入力!M56="",入力!N56=""),"",(入力!L56-(入力!L56*(4.57/(1.0868-0.00133*(入力!M56+入力!N56))-4.142)*100)/100)),入力!O56)</f>
        <v/>
      </c>
      <c r="P56" s="325" t="str">
        <f>IF(入力!P56="", IF(入力!K56="","",IF(入力!L56="","",入力!L56/POWER(入力!K56/100,2))),入力!P56)</f>
        <v/>
      </c>
      <c r="Q56" s="407" t="str">
        <f>IF(入力!Q56="","",入力!Q56)</f>
        <v/>
      </c>
      <c r="R56" s="379" t="str">
        <f>IF(入力!R56="","",入力!R56)</f>
        <v/>
      </c>
      <c r="S56" s="342" t="str">
        <f>IF(入力!S56="","",入力!S56)</f>
        <v/>
      </c>
      <c r="T56" s="352" t="str">
        <f>IF(入力!T56="","",入力!T56)</f>
        <v/>
      </c>
      <c r="U56" s="344" t="str">
        <f>IF(入力!U56="","",入力!U56)</f>
        <v/>
      </c>
      <c r="V56" s="413" t="str">
        <f>IF(入力!V56="","",入力!V56)</f>
        <v/>
      </c>
      <c r="W56" s="417" t="str">
        <f>IF(入力!W56="","",入力!W56)</f>
        <v/>
      </c>
      <c r="X56" s="418" t="str">
        <f>IF(入力!X56="","",入力!X56)</f>
        <v/>
      </c>
      <c r="Y56" s="361" t="str">
        <f>IF(入力!Y56="", IF(入力!W56="",IF(入力!X56="","",入力!X56-入力!Q56),IF(入力!X56="",入力!W56-入力!Q56,IF(入力!W56&gt;入力!X56,入力!W56-入力!Q56,入力!X56-入力!Q56))),入力!Y56)</f>
        <v/>
      </c>
      <c r="Z56" s="361" t="str">
        <f>IF(入力!Z56="","",入力!Z56)</f>
        <v/>
      </c>
      <c r="AA56" s="361" t="str">
        <f>IF(入力!AA56="","",入力!AA56)</f>
        <v/>
      </c>
      <c r="AB56" s="361" t="str">
        <f>IF(入力!AB56="", IF(入力!Z56="",IF(入力!AA56="","",入力!AA56-入力!Q56),IF(入力!AA56="",入力!Z56-入力!Q56,IF(入力!Z56&gt;入力!AA56,入力!Z56-入力!Q56,入力!AA56-入力!Q56))),入力!AB56)</f>
        <v/>
      </c>
      <c r="AC56" s="361" t="str">
        <f>IF(入力!AC56="","",入力!AC56)</f>
        <v/>
      </c>
      <c r="AD56" s="361" t="str">
        <f>IF(入力!AD56="","",入力!AD56)</f>
        <v/>
      </c>
      <c r="AE56" s="361" t="str">
        <f>IF(入力!AE56="", IF(入力!AC56="",IF(入力!AD56="","",入力!AD56-入力!Q56),IF(入力!AD56="",入力!AC56-入力!Q56,IF(入力!AC56&gt;入力!AD56,入力!AC56-入力!Q56,入力!AD56-入力!Q56))),入力!AE56)</f>
        <v/>
      </c>
      <c r="AF56" s="361" t="str">
        <f>IF(入力!AF56="","",入力!AF56)</f>
        <v/>
      </c>
      <c r="AG56" s="361" t="str">
        <f>IF(入力!AG56="","",入力!AG56)</f>
        <v/>
      </c>
      <c r="AH56" s="361" t="str">
        <f>IF(入力!AH56="", IF(入力!AF56="",IF(入力!AG56="","",入力!AG56-入力!Q56),IF(入力!AG56="",入力!AF56-入力!Q56,IF(入力!AF56&gt;入力!AG56,入力!AF56-入力!Q56,入力!AG56-入力!Q56))),入力!AH56)</f>
        <v/>
      </c>
      <c r="AI56" s="342" t="str">
        <f>IF(入力!AI56="","",入力!AI56)</f>
        <v/>
      </c>
      <c r="AJ56" s="354" t="str">
        <f>IF(入力!AJ56="","",入力!AJ56)</f>
        <v/>
      </c>
      <c r="AK56" s="340" t="str">
        <f>IF(入力!AK56="","",入力!AK56)</f>
        <v/>
      </c>
      <c r="AL56" s="345" t="str">
        <f>IF(入力!AL56="","",入力!AL56)</f>
        <v/>
      </c>
      <c r="AM56" s="324" t="str">
        <f>IF(入力!AM56="","",入力!AM56)</f>
        <v/>
      </c>
      <c r="AN56" s="379" t="str">
        <f>IF(入力!AN56="","",入力!AN56)</f>
        <v/>
      </c>
      <c r="AO56" s="324" t="str">
        <f>IF(入力!AO56="","",入力!AO56)</f>
        <v/>
      </c>
      <c r="AP56" s="379" t="str">
        <f>IF(入力!AP56="","",入力!AP56)</f>
        <v/>
      </c>
      <c r="AQ56" s="324" t="str">
        <f>IF(入力!AQ56="","",入力!AQ56)</f>
        <v/>
      </c>
      <c r="AR56" s="379" t="str">
        <f>IF(入力!AR56="","",入力!AR56)</f>
        <v/>
      </c>
      <c r="AS56" s="389" t="str">
        <f>IF(入力!AS56="","",入力!AS56)</f>
        <v/>
      </c>
      <c r="AT56" s="425" t="str">
        <f>IF(入力!AT56="","",入力!AT56)</f>
        <v/>
      </c>
      <c r="AU56" s="324" t="str">
        <f>IF(入力!AU56="","",入力!AU56)</f>
        <v/>
      </c>
      <c r="AV56" s="332" t="str">
        <f>IF(入力!AV56="","",入力!AV56)</f>
        <v/>
      </c>
      <c r="AW56" s="324" t="str">
        <f>IF(入力!AW56="","",入力!AW56)</f>
        <v/>
      </c>
      <c r="AX56" s="396" t="str">
        <f>IF(入力!AX56="","",入力!AX56)</f>
        <v/>
      </c>
    </row>
    <row r="57" spans="1:50">
      <c r="A57" s="84">
        <f>IF(入力!A57="","",入力!A57)</f>
        <v>44</v>
      </c>
      <c r="B57" s="146" t="str">
        <f>IF(入力!B57="","",入力!B57)</f>
        <v/>
      </c>
      <c r="C57" s="146" t="str">
        <f>IF(入力!C57="","",入力!C57)</f>
        <v/>
      </c>
      <c r="D57" s="91" t="str">
        <f>IF(入力!D57="","",入力!D57)</f>
        <v/>
      </c>
      <c r="E57" s="220" t="str">
        <f>IF(入力!E57="", IF(D57="","",DATEDIF(D57,入力!$C$3,"Y")),入力!E57)</f>
        <v/>
      </c>
      <c r="F57" s="220" t="str">
        <f>IF(入力!F57="","",入力!F57)</f>
        <v/>
      </c>
      <c r="G57" s="146" t="str">
        <f>IF(入力!G57="","",入力!G57)</f>
        <v/>
      </c>
      <c r="H57" s="146" t="str">
        <f>IF(入力!H57="","",入力!H57)</f>
        <v/>
      </c>
      <c r="I57" s="220" t="str">
        <f>IF(入力!I57="","",入力!I57)</f>
        <v/>
      </c>
      <c r="J57" s="122" t="str">
        <f>IF(入力!J57="","",入力!J57)</f>
        <v/>
      </c>
      <c r="K57" s="406" t="str">
        <f>IF(入力!K57="","",入力!K57)</f>
        <v/>
      </c>
      <c r="L57" s="342" t="str">
        <f>IF(入力!L57="","",入力!L57)</f>
        <v/>
      </c>
      <c r="M57" s="325" t="str">
        <f>IF(入力!M57="","",入力!M57)</f>
        <v/>
      </c>
      <c r="N57" s="325" t="str">
        <f>IF(入力!N57="","",入力!N57)</f>
        <v/>
      </c>
      <c r="O57" s="325" t="str">
        <f>IF(入力!O57="", IF(OR(入力!L57="",入力!M57="",入力!N57=""),"",(入力!L57-(入力!L57*(4.57/(1.0868-0.00133*(入力!M57+入力!N57))-4.142)*100)/100)),入力!O57)</f>
        <v/>
      </c>
      <c r="P57" s="325" t="str">
        <f>IF(入力!P57="", IF(入力!K57="","",IF(入力!L57="","",入力!L57/POWER(入力!K57/100,2))),入力!P57)</f>
        <v/>
      </c>
      <c r="Q57" s="407" t="str">
        <f>IF(入力!Q57="","",入力!Q57)</f>
        <v/>
      </c>
      <c r="R57" s="379" t="str">
        <f>IF(入力!R57="","",入力!R57)</f>
        <v/>
      </c>
      <c r="S57" s="342" t="str">
        <f>IF(入力!S57="","",入力!S57)</f>
        <v/>
      </c>
      <c r="T57" s="352" t="str">
        <f>IF(入力!T57="","",入力!T57)</f>
        <v/>
      </c>
      <c r="U57" s="344" t="str">
        <f>IF(入力!U57="","",入力!U57)</f>
        <v/>
      </c>
      <c r="V57" s="413" t="str">
        <f>IF(入力!V57="","",入力!V57)</f>
        <v/>
      </c>
      <c r="W57" s="417" t="str">
        <f>IF(入力!W57="","",入力!W57)</f>
        <v/>
      </c>
      <c r="X57" s="418" t="str">
        <f>IF(入力!X57="","",入力!X57)</f>
        <v/>
      </c>
      <c r="Y57" s="361" t="str">
        <f>IF(入力!Y57="", IF(入力!W57="",IF(入力!X57="","",入力!X57-入力!Q57),IF(入力!X57="",入力!W57-入力!Q57,IF(入力!W57&gt;入力!X57,入力!W57-入力!Q57,入力!X57-入力!Q57))),入力!Y57)</f>
        <v/>
      </c>
      <c r="Z57" s="361" t="str">
        <f>IF(入力!Z57="","",入力!Z57)</f>
        <v/>
      </c>
      <c r="AA57" s="361" t="str">
        <f>IF(入力!AA57="","",入力!AA57)</f>
        <v/>
      </c>
      <c r="AB57" s="361" t="str">
        <f>IF(入力!AB57="", IF(入力!Z57="",IF(入力!AA57="","",入力!AA57-入力!Q57),IF(入力!AA57="",入力!Z57-入力!Q57,IF(入力!Z57&gt;入力!AA57,入力!Z57-入力!Q57,入力!AA57-入力!Q57))),入力!AB57)</f>
        <v/>
      </c>
      <c r="AC57" s="361" t="str">
        <f>IF(入力!AC57="","",入力!AC57)</f>
        <v/>
      </c>
      <c r="AD57" s="361" t="str">
        <f>IF(入力!AD57="","",入力!AD57)</f>
        <v/>
      </c>
      <c r="AE57" s="361" t="str">
        <f>IF(入力!AE57="", IF(入力!AC57="",IF(入力!AD57="","",入力!AD57-入力!Q57),IF(入力!AD57="",入力!AC57-入力!Q57,IF(入力!AC57&gt;入力!AD57,入力!AC57-入力!Q57,入力!AD57-入力!Q57))),入力!AE57)</f>
        <v/>
      </c>
      <c r="AF57" s="361" t="str">
        <f>IF(入力!AF57="","",入力!AF57)</f>
        <v/>
      </c>
      <c r="AG57" s="361" t="str">
        <f>IF(入力!AG57="","",入力!AG57)</f>
        <v/>
      </c>
      <c r="AH57" s="361" t="str">
        <f>IF(入力!AH57="", IF(入力!AF57="",IF(入力!AG57="","",入力!AG57-入力!Q57),IF(入力!AG57="",入力!AF57-入力!Q57,IF(入力!AF57&gt;入力!AG57,入力!AF57-入力!Q57,入力!AG57-入力!Q57))),入力!AH57)</f>
        <v/>
      </c>
      <c r="AI57" s="342" t="str">
        <f>IF(入力!AI57="","",入力!AI57)</f>
        <v/>
      </c>
      <c r="AJ57" s="354" t="str">
        <f>IF(入力!AJ57="","",入力!AJ57)</f>
        <v/>
      </c>
      <c r="AK57" s="340" t="str">
        <f>IF(入力!AK57="","",入力!AK57)</f>
        <v/>
      </c>
      <c r="AL57" s="345" t="str">
        <f>IF(入力!AL57="","",入力!AL57)</f>
        <v/>
      </c>
      <c r="AM57" s="324" t="str">
        <f>IF(入力!AM57="","",入力!AM57)</f>
        <v/>
      </c>
      <c r="AN57" s="379" t="str">
        <f>IF(入力!AN57="","",入力!AN57)</f>
        <v/>
      </c>
      <c r="AO57" s="324" t="str">
        <f>IF(入力!AO57="","",入力!AO57)</f>
        <v/>
      </c>
      <c r="AP57" s="379" t="str">
        <f>IF(入力!AP57="","",入力!AP57)</f>
        <v/>
      </c>
      <c r="AQ57" s="324" t="str">
        <f>IF(入力!AQ57="","",入力!AQ57)</f>
        <v/>
      </c>
      <c r="AR57" s="379" t="str">
        <f>IF(入力!AR57="","",入力!AR57)</f>
        <v/>
      </c>
      <c r="AS57" s="389" t="str">
        <f>IF(入力!AS57="","",入力!AS57)</f>
        <v/>
      </c>
      <c r="AT57" s="425" t="str">
        <f>IF(入力!AT57="","",入力!AT57)</f>
        <v/>
      </c>
      <c r="AU57" s="324" t="str">
        <f>IF(入力!AU57="","",入力!AU57)</f>
        <v/>
      </c>
      <c r="AV57" s="332" t="str">
        <f>IF(入力!AV57="","",入力!AV57)</f>
        <v/>
      </c>
      <c r="AW57" s="324" t="str">
        <f>IF(入力!AW57="","",入力!AW57)</f>
        <v/>
      </c>
      <c r="AX57" s="396" t="str">
        <f>IF(入力!AX57="","",入力!AX57)</f>
        <v/>
      </c>
    </row>
    <row r="58" spans="1:50">
      <c r="A58" s="84">
        <f>IF(入力!A58="","",入力!A58)</f>
        <v>45</v>
      </c>
      <c r="B58" s="146" t="str">
        <f>IF(入力!B58="","",入力!B58)</f>
        <v/>
      </c>
      <c r="C58" s="146" t="str">
        <f>IF(入力!C58="","",入力!C58)</f>
        <v/>
      </c>
      <c r="D58" s="91" t="str">
        <f>IF(入力!D58="","",入力!D58)</f>
        <v/>
      </c>
      <c r="E58" s="220" t="str">
        <f>IF(入力!E58="", IF(D58="","",DATEDIF(D58,入力!$C$3,"Y")),入力!E58)</f>
        <v/>
      </c>
      <c r="F58" s="220" t="str">
        <f>IF(入力!F58="","",入力!F58)</f>
        <v/>
      </c>
      <c r="G58" s="146" t="str">
        <f>IF(入力!G58="","",入力!G58)</f>
        <v/>
      </c>
      <c r="H58" s="146" t="str">
        <f>IF(入力!H58="","",入力!H58)</f>
        <v/>
      </c>
      <c r="I58" s="220" t="str">
        <f>IF(入力!I58="","",入力!I58)</f>
        <v/>
      </c>
      <c r="J58" s="122" t="str">
        <f>IF(入力!J58="","",入力!J58)</f>
        <v/>
      </c>
      <c r="K58" s="406" t="str">
        <f>IF(入力!K58="","",入力!K58)</f>
        <v/>
      </c>
      <c r="L58" s="342" t="str">
        <f>IF(入力!L58="","",入力!L58)</f>
        <v/>
      </c>
      <c r="M58" s="325" t="str">
        <f>IF(入力!M58="","",入力!M58)</f>
        <v/>
      </c>
      <c r="N58" s="325" t="str">
        <f>IF(入力!N58="","",入力!N58)</f>
        <v/>
      </c>
      <c r="O58" s="325" t="str">
        <f>IF(入力!O58="", IF(OR(入力!L58="",入力!M58="",入力!N58=""),"",(入力!L58-(入力!L58*(4.57/(1.0868-0.00133*(入力!M58+入力!N58))-4.142)*100)/100)),入力!O58)</f>
        <v/>
      </c>
      <c r="P58" s="325" t="str">
        <f>IF(入力!P58="", IF(入力!K58="","",IF(入力!L58="","",入力!L58/POWER(入力!K58/100,2))),入力!P58)</f>
        <v/>
      </c>
      <c r="Q58" s="407" t="str">
        <f>IF(入力!Q58="","",入力!Q58)</f>
        <v/>
      </c>
      <c r="R58" s="379" t="str">
        <f>IF(入力!R58="","",入力!R58)</f>
        <v/>
      </c>
      <c r="S58" s="342" t="str">
        <f>IF(入力!S58="","",入力!S58)</f>
        <v/>
      </c>
      <c r="T58" s="352" t="str">
        <f>IF(入力!T58="","",入力!T58)</f>
        <v/>
      </c>
      <c r="U58" s="344" t="str">
        <f>IF(入力!U58="","",入力!U58)</f>
        <v/>
      </c>
      <c r="V58" s="413" t="str">
        <f>IF(入力!V58="","",入力!V58)</f>
        <v/>
      </c>
      <c r="W58" s="417" t="str">
        <f>IF(入力!W58="","",入力!W58)</f>
        <v/>
      </c>
      <c r="X58" s="418" t="str">
        <f>IF(入力!X58="","",入力!X58)</f>
        <v/>
      </c>
      <c r="Y58" s="361" t="str">
        <f>IF(入力!Y58="", IF(入力!W58="",IF(入力!X58="","",入力!X58-入力!Q58),IF(入力!X58="",入力!W58-入力!Q58,IF(入力!W58&gt;入力!X58,入力!W58-入力!Q58,入力!X58-入力!Q58))),入力!Y58)</f>
        <v/>
      </c>
      <c r="Z58" s="361" t="str">
        <f>IF(入力!Z58="","",入力!Z58)</f>
        <v/>
      </c>
      <c r="AA58" s="361" t="str">
        <f>IF(入力!AA58="","",入力!AA58)</f>
        <v/>
      </c>
      <c r="AB58" s="361" t="str">
        <f>IF(入力!AB58="", IF(入力!Z58="",IF(入力!AA58="","",入力!AA58-入力!Q58),IF(入力!AA58="",入力!Z58-入力!Q58,IF(入力!Z58&gt;入力!AA58,入力!Z58-入力!Q58,入力!AA58-入力!Q58))),入力!AB58)</f>
        <v/>
      </c>
      <c r="AC58" s="361" t="str">
        <f>IF(入力!AC58="","",入力!AC58)</f>
        <v/>
      </c>
      <c r="AD58" s="361" t="str">
        <f>IF(入力!AD58="","",入力!AD58)</f>
        <v/>
      </c>
      <c r="AE58" s="361" t="str">
        <f>IF(入力!AE58="", IF(入力!AC58="",IF(入力!AD58="","",入力!AD58-入力!Q58),IF(入力!AD58="",入力!AC58-入力!Q58,IF(入力!AC58&gt;入力!AD58,入力!AC58-入力!Q58,入力!AD58-入力!Q58))),入力!AE58)</f>
        <v/>
      </c>
      <c r="AF58" s="361" t="str">
        <f>IF(入力!AF58="","",入力!AF58)</f>
        <v/>
      </c>
      <c r="AG58" s="361" t="str">
        <f>IF(入力!AG58="","",入力!AG58)</f>
        <v/>
      </c>
      <c r="AH58" s="361" t="str">
        <f>IF(入力!AH58="", IF(入力!AF58="",IF(入力!AG58="","",入力!AG58-入力!Q58),IF(入力!AG58="",入力!AF58-入力!Q58,IF(入力!AF58&gt;入力!AG58,入力!AF58-入力!Q58,入力!AG58-入力!Q58))),入力!AH58)</f>
        <v/>
      </c>
      <c r="AI58" s="342" t="str">
        <f>IF(入力!AI58="","",入力!AI58)</f>
        <v/>
      </c>
      <c r="AJ58" s="354" t="str">
        <f>IF(入力!AJ58="","",入力!AJ58)</f>
        <v/>
      </c>
      <c r="AK58" s="340" t="str">
        <f>IF(入力!AK58="","",入力!AK58)</f>
        <v/>
      </c>
      <c r="AL58" s="345" t="str">
        <f>IF(入力!AL58="","",入力!AL58)</f>
        <v/>
      </c>
      <c r="AM58" s="324" t="str">
        <f>IF(入力!AM58="","",入力!AM58)</f>
        <v/>
      </c>
      <c r="AN58" s="379" t="str">
        <f>IF(入力!AN58="","",入力!AN58)</f>
        <v/>
      </c>
      <c r="AO58" s="324" t="str">
        <f>IF(入力!AO58="","",入力!AO58)</f>
        <v/>
      </c>
      <c r="AP58" s="379" t="str">
        <f>IF(入力!AP58="","",入力!AP58)</f>
        <v/>
      </c>
      <c r="AQ58" s="324" t="str">
        <f>IF(入力!AQ58="","",入力!AQ58)</f>
        <v/>
      </c>
      <c r="AR58" s="379" t="str">
        <f>IF(入力!AR58="","",入力!AR58)</f>
        <v/>
      </c>
      <c r="AS58" s="389" t="str">
        <f>IF(入力!AS58="","",入力!AS58)</f>
        <v/>
      </c>
      <c r="AT58" s="425" t="str">
        <f>IF(入力!AT58="","",入力!AT58)</f>
        <v/>
      </c>
      <c r="AU58" s="324" t="str">
        <f>IF(入力!AU58="","",入力!AU58)</f>
        <v/>
      </c>
      <c r="AV58" s="332" t="str">
        <f>IF(入力!AV58="","",入力!AV58)</f>
        <v/>
      </c>
      <c r="AW58" s="324" t="str">
        <f>IF(入力!AW58="","",入力!AW58)</f>
        <v/>
      </c>
      <c r="AX58" s="396" t="str">
        <f>IF(入力!AX58="","",入力!AX58)</f>
        <v/>
      </c>
    </row>
    <row r="59" spans="1:50">
      <c r="A59" s="84">
        <f>IF(入力!A59="","",入力!A59)</f>
        <v>46</v>
      </c>
      <c r="B59" s="146" t="str">
        <f>IF(入力!B59="","",入力!B59)</f>
        <v/>
      </c>
      <c r="C59" s="146" t="str">
        <f>IF(入力!C59="","",入力!C59)</f>
        <v/>
      </c>
      <c r="D59" s="91" t="str">
        <f>IF(入力!D59="","",入力!D59)</f>
        <v/>
      </c>
      <c r="E59" s="220" t="str">
        <f>IF(入力!E59="", IF(D59="","",DATEDIF(D59,入力!$C$3,"Y")),入力!E59)</f>
        <v/>
      </c>
      <c r="F59" s="220" t="str">
        <f>IF(入力!F59="","",入力!F59)</f>
        <v/>
      </c>
      <c r="G59" s="146" t="str">
        <f>IF(入力!G59="","",入力!G59)</f>
        <v/>
      </c>
      <c r="H59" s="146" t="str">
        <f>IF(入力!H59="","",入力!H59)</f>
        <v/>
      </c>
      <c r="I59" s="220" t="str">
        <f>IF(入力!I59="","",入力!I59)</f>
        <v/>
      </c>
      <c r="J59" s="122" t="str">
        <f>IF(入力!J59="","",入力!J59)</f>
        <v/>
      </c>
      <c r="K59" s="406" t="str">
        <f>IF(入力!K59="","",入力!K59)</f>
        <v/>
      </c>
      <c r="L59" s="342" t="str">
        <f>IF(入力!L59="","",入力!L59)</f>
        <v/>
      </c>
      <c r="M59" s="325" t="str">
        <f>IF(入力!M59="","",入力!M59)</f>
        <v/>
      </c>
      <c r="N59" s="325" t="str">
        <f>IF(入力!N59="","",入力!N59)</f>
        <v/>
      </c>
      <c r="O59" s="325" t="str">
        <f>IF(入力!O59="", IF(OR(入力!L59="",入力!M59="",入力!N59=""),"",(入力!L59-(入力!L59*(4.57/(1.0868-0.00133*(入力!M59+入力!N59))-4.142)*100)/100)),入力!O59)</f>
        <v/>
      </c>
      <c r="P59" s="325" t="str">
        <f>IF(入力!P59="", IF(入力!K59="","",IF(入力!L59="","",入力!L59/POWER(入力!K59/100,2))),入力!P59)</f>
        <v/>
      </c>
      <c r="Q59" s="407" t="str">
        <f>IF(入力!Q59="","",入力!Q59)</f>
        <v/>
      </c>
      <c r="R59" s="379" t="str">
        <f>IF(入力!R59="","",入力!R59)</f>
        <v/>
      </c>
      <c r="S59" s="342" t="str">
        <f>IF(入力!S59="","",入力!S59)</f>
        <v/>
      </c>
      <c r="T59" s="352" t="str">
        <f>IF(入力!T59="","",入力!T59)</f>
        <v/>
      </c>
      <c r="U59" s="344" t="str">
        <f>IF(入力!U59="","",入力!U59)</f>
        <v/>
      </c>
      <c r="V59" s="413" t="str">
        <f>IF(入力!V59="","",入力!V59)</f>
        <v/>
      </c>
      <c r="W59" s="417" t="str">
        <f>IF(入力!W59="","",入力!W59)</f>
        <v/>
      </c>
      <c r="X59" s="418" t="str">
        <f>IF(入力!X59="","",入力!X59)</f>
        <v/>
      </c>
      <c r="Y59" s="361" t="str">
        <f>IF(入力!Y59="", IF(入力!W59="",IF(入力!X59="","",入力!X59-入力!Q59),IF(入力!X59="",入力!W59-入力!Q59,IF(入力!W59&gt;入力!X59,入力!W59-入力!Q59,入力!X59-入力!Q59))),入力!Y59)</f>
        <v/>
      </c>
      <c r="Z59" s="361" t="str">
        <f>IF(入力!Z59="","",入力!Z59)</f>
        <v/>
      </c>
      <c r="AA59" s="361" t="str">
        <f>IF(入力!AA59="","",入力!AA59)</f>
        <v/>
      </c>
      <c r="AB59" s="361" t="str">
        <f>IF(入力!AB59="", IF(入力!Z59="",IF(入力!AA59="","",入力!AA59-入力!Q59),IF(入力!AA59="",入力!Z59-入力!Q59,IF(入力!Z59&gt;入力!AA59,入力!Z59-入力!Q59,入力!AA59-入力!Q59))),入力!AB59)</f>
        <v/>
      </c>
      <c r="AC59" s="361" t="str">
        <f>IF(入力!AC59="","",入力!AC59)</f>
        <v/>
      </c>
      <c r="AD59" s="361" t="str">
        <f>IF(入力!AD59="","",入力!AD59)</f>
        <v/>
      </c>
      <c r="AE59" s="361" t="str">
        <f>IF(入力!AE59="", IF(入力!AC59="",IF(入力!AD59="","",入力!AD59-入力!Q59),IF(入力!AD59="",入力!AC59-入力!Q59,IF(入力!AC59&gt;入力!AD59,入力!AC59-入力!Q59,入力!AD59-入力!Q59))),入力!AE59)</f>
        <v/>
      </c>
      <c r="AF59" s="361" t="str">
        <f>IF(入力!AF59="","",入力!AF59)</f>
        <v/>
      </c>
      <c r="AG59" s="361" t="str">
        <f>IF(入力!AG59="","",入力!AG59)</f>
        <v/>
      </c>
      <c r="AH59" s="361" t="str">
        <f>IF(入力!AH59="", IF(入力!AF59="",IF(入力!AG59="","",入力!AG59-入力!Q59),IF(入力!AG59="",入力!AF59-入力!Q59,IF(入力!AF59&gt;入力!AG59,入力!AF59-入力!Q59,入力!AG59-入力!Q59))),入力!AH59)</f>
        <v/>
      </c>
      <c r="AI59" s="342" t="str">
        <f>IF(入力!AI59="","",入力!AI59)</f>
        <v/>
      </c>
      <c r="AJ59" s="354" t="str">
        <f>IF(入力!AJ59="","",入力!AJ59)</f>
        <v/>
      </c>
      <c r="AK59" s="340" t="str">
        <f>IF(入力!AK59="","",入力!AK59)</f>
        <v/>
      </c>
      <c r="AL59" s="345" t="str">
        <f>IF(入力!AL59="","",入力!AL59)</f>
        <v/>
      </c>
      <c r="AM59" s="324" t="str">
        <f>IF(入力!AM59="","",入力!AM59)</f>
        <v/>
      </c>
      <c r="AN59" s="379" t="str">
        <f>IF(入力!AN59="","",入力!AN59)</f>
        <v/>
      </c>
      <c r="AO59" s="324" t="str">
        <f>IF(入力!AO59="","",入力!AO59)</f>
        <v/>
      </c>
      <c r="AP59" s="379" t="str">
        <f>IF(入力!AP59="","",入力!AP59)</f>
        <v/>
      </c>
      <c r="AQ59" s="324" t="str">
        <f>IF(入力!AQ59="","",入力!AQ59)</f>
        <v/>
      </c>
      <c r="AR59" s="379" t="str">
        <f>IF(入力!AR59="","",入力!AR59)</f>
        <v/>
      </c>
      <c r="AS59" s="389" t="str">
        <f>IF(入力!AS59="","",入力!AS59)</f>
        <v/>
      </c>
      <c r="AT59" s="425" t="str">
        <f>IF(入力!AT59="","",入力!AT59)</f>
        <v/>
      </c>
      <c r="AU59" s="324" t="str">
        <f>IF(入力!AU59="","",入力!AU59)</f>
        <v/>
      </c>
      <c r="AV59" s="332" t="str">
        <f>IF(入力!AV59="","",入力!AV59)</f>
        <v/>
      </c>
      <c r="AW59" s="324" t="str">
        <f>IF(入力!AW59="","",入力!AW59)</f>
        <v/>
      </c>
      <c r="AX59" s="396" t="str">
        <f>IF(入力!AX59="","",入力!AX59)</f>
        <v/>
      </c>
    </row>
    <row r="60" spans="1:50">
      <c r="A60" s="84">
        <f>IF(入力!A60="","",入力!A60)</f>
        <v>47</v>
      </c>
      <c r="B60" s="146" t="str">
        <f>IF(入力!B60="","",入力!B60)</f>
        <v/>
      </c>
      <c r="C60" s="146" t="str">
        <f>IF(入力!C60="","",入力!C60)</f>
        <v/>
      </c>
      <c r="D60" s="91" t="str">
        <f>IF(入力!D60="","",入力!D60)</f>
        <v/>
      </c>
      <c r="E60" s="220" t="str">
        <f>IF(入力!E60="", IF(D60="","",DATEDIF(D60,入力!$C$3,"Y")),入力!E60)</f>
        <v/>
      </c>
      <c r="F60" s="220" t="str">
        <f>IF(入力!F60="","",入力!F60)</f>
        <v/>
      </c>
      <c r="G60" s="146" t="str">
        <f>IF(入力!G60="","",入力!G60)</f>
        <v/>
      </c>
      <c r="H60" s="146" t="str">
        <f>IF(入力!H60="","",入力!H60)</f>
        <v/>
      </c>
      <c r="I60" s="220" t="str">
        <f>IF(入力!I60="","",入力!I60)</f>
        <v/>
      </c>
      <c r="J60" s="122" t="str">
        <f>IF(入力!J60="","",入力!J60)</f>
        <v/>
      </c>
      <c r="K60" s="406" t="str">
        <f>IF(入力!K60="","",入力!K60)</f>
        <v/>
      </c>
      <c r="L60" s="342" t="str">
        <f>IF(入力!L60="","",入力!L60)</f>
        <v/>
      </c>
      <c r="M60" s="325" t="str">
        <f>IF(入力!M60="","",入力!M60)</f>
        <v/>
      </c>
      <c r="N60" s="325" t="str">
        <f>IF(入力!N60="","",入力!N60)</f>
        <v/>
      </c>
      <c r="O60" s="325" t="str">
        <f>IF(入力!O60="", IF(OR(入力!L60="",入力!M60="",入力!N60=""),"",(入力!L60-(入力!L60*(4.57/(1.0868-0.00133*(入力!M60+入力!N60))-4.142)*100)/100)),入力!O60)</f>
        <v/>
      </c>
      <c r="P60" s="325" t="str">
        <f>IF(入力!P60="", IF(入力!K60="","",IF(入力!L60="","",入力!L60/POWER(入力!K60/100,2))),入力!P60)</f>
        <v/>
      </c>
      <c r="Q60" s="407" t="str">
        <f>IF(入力!Q60="","",入力!Q60)</f>
        <v/>
      </c>
      <c r="R60" s="379" t="str">
        <f>IF(入力!R60="","",入力!R60)</f>
        <v/>
      </c>
      <c r="S60" s="342" t="str">
        <f>IF(入力!S60="","",入力!S60)</f>
        <v/>
      </c>
      <c r="T60" s="352" t="str">
        <f>IF(入力!T60="","",入力!T60)</f>
        <v/>
      </c>
      <c r="U60" s="344" t="str">
        <f>IF(入力!U60="","",入力!U60)</f>
        <v/>
      </c>
      <c r="V60" s="413" t="str">
        <f>IF(入力!V60="","",入力!V60)</f>
        <v/>
      </c>
      <c r="W60" s="417" t="str">
        <f>IF(入力!W60="","",入力!W60)</f>
        <v/>
      </c>
      <c r="X60" s="418" t="str">
        <f>IF(入力!X60="","",入力!X60)</f>
        <v/>
      </c>
      <c r="Y60" s="361" t="str">
        <f>IF(入力!Y60="", IF(入力!W60="",IF(入力!X60="","",入力!X60-入力!Q60),IF(入力!X60="",入力!W60-入力!Q60,IF(入力!W60&gt;入力!X60,入力!W60-入力!Q60,入力!X60-入力!Q60))),入力!Y60)</f>
        <v/>
      </c>
      <c r="Z60" s="361" t="str">
        <f>IF(入力!Z60="","",入力!Z60)</f>
        <v/>
      </c>
      <c r="AA60" s="361" t="str">
        <f>IF(入力!AA60="","",入力!AA60)</f>
        <v/>
      </c>
      <c r="AB60" s="361" t="str">
        <f>IF(入力!AB60="", IF(入力!Z60="",IF(入力!AA60="","",入力!AA60-入力!Q60),IF(入力!AA60="",入力!Z60-入力!Q60,IF(入力!Z60&gt;入力!AA60,入力!Z60-入力!Q60,入力!AA60-入力!Q60))),入力!AB60)</f>
        <v/>
      </c>
      <c r="AC60" s="361" t="str">
        <f>IF(入力!AC60="","",入力!AC60)</f>
        <v/>
      </c>
      <c r="AD60" s="361" t="str">
        <f>IF(入力!AD60="","",入力!AD60)</f>
        <v/>
      </c>
      <c r="AE60" s="361" t="str">
        <f>IF(入力!AE60="", IF(入力!AC60="",IF(入力!AD60="","",入力!AD60-入力!Q60),IF(入力!AD60="",入力!AC60-入力!Q60,IF(入力!AC60&gt;入力!AD60,入力!AC60-入力!Q60,入力!AD60-入力!Q60))),入力!AE60)</f>
        <v/>
      </c>
      <c r="AF60" s="361" t="str">
        <f>IF(入力!AF60="","",入力!AF60)</f>
        <v/>
      </c>
      <c r="AG60" s="361" t="str">
        <f>IF(入力!AG60="","",入力!AG60)</f>
        <v/>
      </c>
      <c r="AH60" s="361" t="str">
        <f>IF(入力!AH60="", IF(入力!AF60="",IF(入力!AG60="","",入力!AG60-入力!Q60),IF(入力!AG60="",入力!AF60-入力!Q60,IF(入力!AF60&gt;入力!AG60,入力!AF60-入力!Q60,入力!AG60-入力!Q60))),入力!AH60)</f>
        <v/>
      </c>
      <c r="AI60" s="342" t="str">
        <f>IF(入力!AI60="","",入力!AI60)</f>
        <v/>
      </c>
      <c r="AJ60" s="354" t="str">
        <f>IF(入力!AJ60="","",入力!AJ60)</f>
        <v/>
      </c>
      <c r="AK60" s="340" t="str">
        <f>IF(入力!AK60="","",入力!AK60)</f>
        <v/>
      </c>
      <c r="AL60" s="345" t="str">
        <f>IF(入力!AL60="","",入力!AL60)</f>
        <v/>
      </c>
      <c r="AM60" s="324" t="str">
        <f>IF(入力!AM60="","",入力!AM60)</f>
        <v/>
      </c>
      <c r="AN60" s="379" t="str">
        <f>IF(入力!AN60="","",入力!AN60)</f>
        <v/>
      </c>
      <c r="AO60" s="324" t="str">
        <f>IF(入力!AO60="","",入力!AO60)</f>
        <v/>
      </c>
      <c r="AP60" s="379" t="str">
        <f>IF(入力!AP60="","",入力!AP60)</f>
        <v/>
      </c>
      <c r="AQ60" s="324" t="str">
        <f>IF(入力!AQ60="","",入力!AQ60)</f>
        <v/>
      </c>
      <c r="AR60" s="379" t="str">
        <f>IF(入力!AR60="","",入力!AR60)</f>
        <v/>
      </c>
      <c r="AS60" s="389" t="str">
        <f>IF(入力!AS60="","",入力!AS60)</f>
        <v/>
      </c>
      <c r="AT60" s="425" t="str">
        <f>IF(入力!AT60="","",入力!AT60)</f>
        <v/>
      </c>
      <c r="AU60" s="324" t="str">
        <f>IF(入力!AU60="","",入力!AU60)</f>
        <v/>
      </c>
      <c r="AV60" s="332" t="str">
        <f>IF(入力!AV60="","",入力!AV60)</f>
        <v/>
      </c>
      <c r="AW60" s="324" t="str">
        <f>IF(入力!AW60="","",入力!AW60)</f>
        <v/>
      </c>
      <c r="AX60" s="396" t="str">
        <f>IF(入力!AX60="","",入力!AX60)</f>
        <v/>
      </c>
    </row>
    <row r="61" spans="1:50">
      <c r="A61" s="84">
        <f>IF(入力!A61="","",入力!A61)</f>
        <v>48</v>
      </c>
      <c r="B61" s="146" t="str">
        <f>IF(入力!B61="","",入力!B61)</f>
        <v/>
      </c>
      <c r="C61" s="146" t="str">
        <f>IF(入力!C61="","",入力!C61)</f>
        <v/>
      </c>
      <c r="D61" s="91" t="str">
        <f>IF(入力!D61="","",入力!D61)</f>
        <v/>
      </c>
      <c r="E61" s="220" t="str">
        <f>IF(入力!E61="", IF(D61="","",DATEDIF(D61,入力!$C$3,"Y")),入力!E61)</f>
        <v/>
      </c>
      <c r="F61" s="220" t="str">
        <f>IF(入力!F61="","",入力!F61)</f>
        <v/>
      </c>
      <c r="G61" s="146" t="str">
        <f>IF(入力!G61="","",入力!G61)</f>
        <v/>
      </c>
      <c r="H61" s="146" t="str">
        <f>IF(入力!H61="","",入力!H61)</f>
        <v/>
      </c>
      <c r="I61" s="220" t="str">
        <f>IF(入力!I61="","",入力!I61)</f>
        <v/>
      </c>
      <c r="J61" s="122" t="str">
        <f>IF(入力!J61="","",入力!J61)</f>
        <v/>
      </c>
      <c r="K61" s="406" t="str">
        <f>IF(入力!K61="","",入力!K61)</f>
        <v/>
      </c>
      <c r="L61" s="342" t="str">
        <f>IF(入力!L61="","",入力!L61)</f>
        <v/>
      </c>
      <c r="M61" s="325" t="str">
        <f>IF(入力!M61="","",入力!M61)</f>
        <v/>
      </c>
      <c r="N61" s="325" t="str">
        <f>IF(入力!N61="","",入力!N61)</f>
        <v/>
      </c>
      <c r="O61" s="325" t="str">
        <f>IF(入力!O61="", IF(OR(入力!L61="",入力!M61="",入力!N61=""),"",(入力!L61-(入力!L61*(4.57/(1.0868-0.00133*(入力!M61+入力!N61))-4.142)*100)/100)),入力!O61)</f>
        <v/>
      </c>
      <c r="P61" s="325" t="str">
        <f>IF(入力!P61="", IF(入力!K61="","",IF(入力!L61="","",入力!L61/POWER(入力!K61/100,2))),入力!P61)</f>
        <v/>
      </c>
      <c r="Q61" s="407" t="str">
        <f>IF(入力!Q61="","",入力!Q61)</f>
        <v/>
      </c>
      <c r="R61" s="379" t="str">
        <f>IF(入力!R61="","",入力!R61)</f>
        <v/>
      </c>
      <c r="S61" s="342" t="str">
        <f>IF(入力!S61="","",入力!S61)</f>
        <v/>
      </c>
      <c r="T61" s="352" t="str">
        <f>IF(入力!T61="","",入力!T61)</f>
        <v/>
      </c>
      <c r="U61" s="344" t="str">
        <f>IF(入力!U61="","",入力!U61)</f>
        <v/>
      </c>
      <c r="V61" s="413" t="str">
        <f>IF(入力!V61="","",入力!V61)</f>
        <v/>
      </c>
      <c r="W61" s="417" t="str">
        <f>IF(入力!W61="","",入力!W61)</f>
        <v/>
      </c>
      <c r="X61" s="418" t="str">
        <f>IF(入力!X61="","",入力!X61)</f>
        <v/>
      </c>
      <c r="Y61" s="361" t="str">
        <f>IF(入力!Y61="", IF(入力!W61="",IF(入力!X61="","",入力!X61-入力!Q61),IF(入力!X61="",入力!W61-入力!Q61,IF(入力!W61&gt;入力!X61,入力!W61-入力!Q61,入力!X61-入力!Q61))),入力!Y61)</f>
        <v/>
      </c>
      <c r="Z61" s="361" t="str">
        <f>IF(入力!Z61="","",入力!Z61)</f>
        <v/>
      </c>
      <c r="AA61" s="361" t="str">
        <f>IF(入力!AA61="","",入力!AA61)</f>
        <v/>
      </c>
      <c r="AB61" s="361" t="str">
        <f>IF(入力!AB61="", IF(入力!Z61="",IF(入力!AA61="","",入力!AA61-入力!Q61),IF(入力!AA61="",入力!Z61-入力!Q61,IF(入力!Z61&gt;入力!AA61,入力!Z61-入力!Q61,入力!AA61-入力!Q61))),入力!AB61)</f>
        <v/>
      </c>
      <c r="AC61" s="361" t="str">
        <f>IF(入力!AC61="","",入力!AC61)</f>
        <v/>
      </c>
      <c r="AD61" s="361" t="str">
        <f>IF(入力!AD61="","",入力!AD61)</f>
        <v/>
      </c>
      <c r="AE61" s="361" t="str">
        <f>IF(入力!AE61="", IF(入力!AC61="",IF(入力!AD61="","",入力!AD61-入力!Q61),IF(入力!AD61="",入力!AC61-入力!Q61,IF(入力!AC61&gt;入力!AD61,入力!AC61-入力!Q61,入力!AD61-入力!Q61))),入力!AE61)</f>
        <v/>
      </c>
      <c r="AF61" s="361" t="str">
        <f>IF(入力!AF61="","",入力!AF61)</f>
        <v/>
      </c>
      <c r="AG61" s="361" t="str">
        <f>IF(入力!AG61="","",入力!AG61)</f>
        <v/>
      </c>
      <c r="AH61" s="361" t="str">
        <f>IF(入力!AH61="", IF(入力!AF61="",IF(入力!AG61="","",入力!AG61-入力!Q61),IF(入力!AG61="",入力!AF61-入力!Q61,IF(入力!AF61&gt;入力!AG61,入力!AF61-入力!Q61,入力!AG61-入力!Q61))),入力!AH61)</f>
        <v/>
      </c>
      <c r="AI61" s="342" t="str">
        <f>IF(入力!AI61="","",入力!AI61)</f>
        <v/>
      </c>
      <c r="AJ61" s="354" t="str">
        <f>IF(入力!AJ61="","",入力!AJ61)</f>
        <v/>
      </c>
      <c r="AK61" s="340" t="str">
        <f>IF(入力!AK61="","",入力!AK61)</f>
        <v/>
      </c>
      <c r="AL61" s="345" t="str">
        <f>IF(入力!AL61="","",入力!AL61)</f>
        <v/>
      </c>
      <c r="AM61" s="324" t="str">
        <f>IF(入力!AM61="","",入力!AM61)</f>
        <v/>
      </c>
      <c r="AN61" s="379" t="str">
        <f>IF(入力!AN61="","",入力!AN61)</f>
        <v/>
      </c>
      <c r="AO61" s="324" t="str">
        <f>IF(入力!AO61="","",入力!AO61)</f>
        <v/>
      </c>
      <c r="AP61" s="379" t="str">
        <f>IF(入力!AP61="","",入力!AP61)</f>
        <v/>
      </c>
      <c r="AQ61" s="324" t="str">
        <f>IF(入力!AQ61="","",入力!AQ61)</f>
        <v/>
      </c>
      <c r="AR61" s="379" t="str">
        <f>IF(入力!AR61="","",入力!AR61)</f>
        <v/>
      </c>
      <c r="AS61" s="389" t="str">
        <f>IF(入力!AS61="","",入力!AS61)</f>
        <v/>
      </c>
      <c r="AT61" s="425" t="str">
        <f>IF(入力!AT61="","",入力!AT61)</f>
        <v/>
      </c>
      <c r="AU61" s="324" t="str">
        <f>IF(入力!AU61="","",入力!AU61)</f>
        <v/>
      </c>
      <c r="AV61" s="332" t="str">
        <f>IF(入力!AV61="","",入力!AV61)</f>
        <v/>
      </c>
      <c r="AW61" s="324" t="str">
        <f>IF(入力!AW61="","",入力!AW61)</f>
        <v/>
      </c>
      <c r="AX61" s="396" t="str">
        <f>IF(入力!AX61="","",入力!AX61)</f>
        <v/>
      </c>
    </row>
    <row r="62" spans="1:50">
      <c r="A62" s="84">
        <f>IF(入力!A62="","",入力!A62)</f>
        <v>49</v>
      </c>
      <c r="B62" s="146" t="str">
        <f>IF(入力!B62="","",入力!B62)</f>
        <v/>
      </c>
      <c r="C62" s="146" t="str">
        <f>IF(入力!C62="","",入力!C62)</f>
        <v/>
      </c>
      <c r="D62" s="91" t="str">
        <f>IF(入力!D62="","",入力!D62)</f>
        <v/>
      </c>
      <c r="E62" s="220" t="str">
        <f>IF(入力!E62="", IF(D62="","",DATEDIF(D62,入力!$C$3,"Y")),入力!E62)</f>
        <v/>
      </c>
      <c r="F62" s="220" t="str">
        <f>IF(入力!F62="","",入力!F62)</f>
        <v/>
      </c>
      <c r="G62" s="146" t="str">
        <f>IF(入力!G62="","",入力!G62)</f>
        <v/>
      </c>
      <c r="H62" s="146" t="str">
        <f>IF(入力!H62="","",入力!H62)</f>
        <v/>
      </c>
      <c r="I62" s="220" t="str">
        <f>IF(入力!I62="","",入力!I62)</f>
        <v/>
      </c>
      <c r="J62" s="122" t="str">
        <f>IF(入力!J62="","",入力!J62)</f>
        <v/>
      </c>
      <c r="K62" s="406" t="str">
        <f>IF(入力!K62="","",入力!K62)</f>
        <v/>
      </c>
      <c r="L62" s="342" t="str">
        <f>IF(入力!L62="","",入力!L62)</f>
        <v/>
      </c>
      <c r="M62" s="325" t="str">
        <f>IF(入力!M62="","",入力!M62)</f>
        <v/>
      </c>
      <c r="N62" s="325" t="str">
        <f>IF(入力!N62="","",入力!N62)</f>
        <v/>
      </c>
      <c r="O62" s="325" t="str">
        <f>IF(入力!O62="", IF(OR(入力!L62="",入力!M62="",入力!N62=""),"",(入力!L62-(入力!L62*(4.57/(1.0868-0.00133*(入力!M62+入力!N62))-4.142)*100)/100)),入力!O62)</f>
        <v/>
      </c>
      <c r="P62" s="325" t="str">
        <f>IF(入力!P62="", IF(入力!K62="","",IF(入力!L62="","",入力!L62/POWER(入力!K62/100,2))),入力!P62)</f>
        <v/>
      </c>
      <c r="Q62" s="407" t="str">
        <f>IF(入力!Q62="","",入力!Q62)</f>
        <v/>
      </c>
      <c r="R62" s="379" t="str">
        <f>IF(入力!R62="","",入力!R62)</f>
        <v/>
      </c>
      <c r="S62" s="342" t="str">
        <f>IF(入力!S62="","",入力!S62)</f>
        <v/>
      </c>
      <c r="T62" s="352" t="str">
        <f>IF(入力!T62="","",入力!T62)</f>
        <v/>
      </c>
      <c r="U62" s="344" t="str">
        <f>IF(入力!U62="","",入力!U62)</f>
        <v/>
      </c>
      <c r="V62" s="413" t="str">
        <f>IF(入力!V62="","",入力!V62)</f>
        <v/>
      </c>
      <c r="W62" s="417" t="str">
        <f>IF(入力!W62="","",入力!W62)</f>
        <v/>
      </c>
      <c r="X62" s="418" t="str">
        <f>IF(入力!X62="","",入力!X62)</f>
        <v/>
      </c>
      <c r="Y62" s="361" t="str">
        <f>IF(入力!Y62="", IF(入力!W62="",IF(入力!X62="","",入力!X62-入力!Q62),IF(入力!X62="",入力!W62-入力!Q62,IF(入力!W62&gt;入力!X62,入力!W62-入力!Q62,入力!X62-入力!Q62))),入力!Y62)</f>
        <v/>
      </c>
      <c r="Z62" s="361" t="str">
        <f>IF(入力!Z62="","",入力!Z62)</f>
        <v/>
      </c>
      <c r="AA62" s="361" t="str">
        <f>IF(入力!AA62="","",入力!AA62)</f>
        <v/>
      </c>
      <c r="AB62" s="361" t="str">
        <f>IF(入力!AB62="", IF(入力!Z62="",IF(入力!AA62="","",入力!AA62-入力!Q62),IF(入力!AA62="",入力!Z62-入力!Q62,IF(入力!Z62&gt;入力!AA62,入力!Z62-入力!Q62,入力!AA62-入力!Q62))),入力!AB62)</f>
        <v/>
      </c>
      <c r="AC62" s="361" t="str">
        <f>IF(入力!AC62="","",入力!AC62)</f>
        <v/>
      </c>
      <c r="AD62" s="361" t="str">
        <f>IF(入力!AD62="","",入力!AD62)</f>
        <v/>
      </c>
      <c r="AE62" s="361" t="str">
        <f>IF(入力!AE62="", IF(入力!AC62="",IF(入力!AD62="","",入力!AD62-入力!Q62),IF(入力!AD62="",入力!AC62-入力!Q62,IF(入力!AC62&gt;入力!AD62,入力!AC62-入力!Q62,入力!AD62-入力!Q62))),入力!AE62)</f>
        <v/>
      </c>
      <c r="AF62" s="361" t="str">
        <f>IF(入力!AF62="","",入力!AF62)</f>
        <v/>
      </c>
      <c r="AG62" s="361" t="str">
        <f>IF(入力!AG62="","",入力!AG62)</f>
        <v/>
      </c>
      <c r="AH62" s="361" t="str">
        <f>IF(入力!AH62="", IF(入力!AF62="",IF(入力!AG62="","",入力!AG62-入力!Q62),IF(入力!AG62="",入力!AF62-入力!Q62,IF(入力!AF62&gt;入力!AG62,入力!AF62-入力!Q62,入力!AG62-入力!Q62))),入力!AH62)</f>
        <v/>
      </c>
      <c r="AI62" s="342" t="str">
        <f>IF(入力!AI62="","",入力!AI62)</f>
        <v/>
      </c>
      <c r="AJ62" s="354" t="str">
        <f>IF(入力!AJ62="","",入力!AJ62)</f>
        <v/>
      </c>
      <c r="AK62" s="340" t="str">
        <f>IF(入力!AK62="","",入力!AK62)</f>
        <v/>
      </c>
      <c r="AL62" s="345" t="str">
        <f>IF(入力!AL62="","",入力!AL62)</f>
        <v/>
      </c>
      <c r="AM62" s="324" t="str">
        <f>IF(入力!AM62="","",入力!AM62)</f>
        <v/>
      </c>
      <c r="AN62" s="379" t="str">
        <f>IF(入力!AN62="","",入力!AN62)</f>
        <v/>
      </c>
      <c r="AO62" s="324" t="str">
        <f>IF(入力!AO62="","",入力!AO62)</f>
        <v/>
      </c>
      <c r="AP62" s="379" t="str">
        <f>IF(入力!AP62="","",入力!AP62)</f>
        <v/>
      </c>
      <c r="AQ62" s="324" t="str">
        <f>IF(入力!AQ62="","",入力!AQ62)</f>
        <v/>
      </c>
      <c r="AR62" s="379" t="str">
        <f>IF(入力!AR62="","",入力!AR62)</f>
        <v/>
      </c>
      <c r="AS62" s="389" t="str">
        <f>IF(入力!AS62="","",入力!AS62)</f>
        <v/>
      </c>
      <c r="AT62" s="425" t="str">
        <f>IF(入力!AT62="","",入力!AT62)</f>
        <v/>
      </c>
      <c r="AU62" s="324" t="str">
        <f>IF(入力!AU62="","",入力!AU62)</f>
        <v/>
      </c>
      <c r="AV62" s="332" t="str">
        <f>IF(入力!AV62="","",入力!AV62)</f>
        <v/>
      </c>
      <c r="AW62" s="324" t="str">
        <f>IF(入力!AW62="","",入力!AW62)</f>
        <v/>
      </c>
      <c r="AX62" s="396" t="str">
        <f>IF(入力!AX62="","",入力!AX62)</f>
        <v/>
      </c>
    </row>
    <row r="63" spans="1:50">
      <c r="A63" s="84">
        <f>IF(入力!A63="","",入力!A63)</f>
        <v>50</v>
      </c>
      <c r="B63" s="146" t="str">
        <f>IF(入力!B63="","",入力!B63)</f>
        <v/>
      </c>
      <c r="C63" s="146" t="str">
        <f>IF(入力!C63="","",入力!C63)</f>
        <v/>
      </c>
      <c r="D63" s="91" t="str">
        <f>IF(入力!D63="","",入力!D63)</f>
        <v/>
      </c>
      <c r="E63" s="220" t="str">
        <f>IF(入力!E63="", IF(D63="","",DATEDIF(D63,入力!$C$3,"Y")),入力!E63)</f>
        <v/>
      </c>
      <c r="F63" s="220" t="str">
        <f>IF(入力!F63="","",入力!F63)</f>
        <v/>
      </c>
      <c r="G63" s="146" t="str">
        <f>IF(入力!G63="","",入力!G63)</f>
        <v/>
      </c>
      <c r="H63" s="146" t="str">
        <f>IF(入力!H63="","",入力!H63)</f>
        <v/>
      </c>
      <c r="I63" s="220" t="str">
        <f>IF(入力!I63="","",入力!I63)</f>
        <v/>
      </c>
      <c r="J63" s="122" t="str">
        <f>IF(入力!J63="","",入力!J63)</f>
        <v/>
      </c>
      <c r="K63" s="406" t="str">
        <f>IF(入力!K63="","",入力!K63)</f>
        <v/>
      </c>
      <c r="L63" s="342" t="str">
        <f>IF(入力!L63="","",入力!L63)</f>
        <v/>
      </c>
      <c r="M63" s="325" t="str">
        <f>IF(入力!M63="","",入力!M63)</f>
        <v/>
      </c>
      <c r="N63" s="325" t="str">
        <f>IF(入力!N63="","",入力!N63)</f>
        <v/>
      </c>
      <c r="O63" s="325" t="str">
        <f>IF(入力!O63="", IF(OR(入力!L63="",入力!M63="",入力!N63=""),"",(入力!L63-(入力!L63*(4.57/(1.0868-0.00133*(入力!M63+入力!N63))-4.142)*100)/100)),入力!O63)</f>
        <v/>
      </c>
      <c r="P63" s="325" t="str">
        <f>IF(入力!P63="", IF(入力!K63="","",IF(入力!L63="","",入力!L63/POWER(入力!K63/100,2))),入力!P63)</f>
        <v/>
      </c>
      <c r="Q63" s="407" t="str">
        <f>IF(入力!Q63="","",入力!Q63)</f>
        <v/>
      </c>
      <c r="R63" s="379" t="str">
        <f>IF(入力!R63="","",入力!R63)</f>
        <v/>
      </c>
      <c r="S63" s="342" t="str">
        <f>IF(入力!S63="","",入力!S63)</f>
        <v/>
      </c>
      <c r="T63" s="352" t="str">
        <f>IF(入力!T63="","",入力!T63)</f>
        <v/>
      </c>
      <c r="U63" s="344" t="str">
        <f>IF(入力!U63="","",入力!U63)</f>
        <v/>
      </c>
      <c r="V63" s="413" t="str">
        <f>IF(入力!V63="","",入力!V63)</f>
        <v/>
      </c>
      <c r="W63" s="417" t="str">
        <f>IF(入力!W63="","",入力!W63)</f>
        <v/>
      </c>
      <c r="X63" s="418" t="str">
        <f>IF(入力!X63="","",入力!X63)</f>
        <v/>
      </c>
      <c r="Y63" s="361" t="str">
        <f>IF(入力!Y63="", IF(入力!W63="",IF(入力!X63="","",入力!X63-入力!Q63),IF(入力!X63="",入力!W63-入力!Q63,IF(入力!W63&gt;入力!X63,入力!W63-入力!Q63,入力!X63-入力!Q63))),入力!Y63)</f>
        <v/>
      </c>
      <c r="Z63" s="361" t="str">
        <f>IF(入力!Z63="","",入力!Z63)</f>
        <v/>
      </c>
      <c r="AA63" s="361" t="str">
        <f>IF(入力!AA63="","",入力!AA63)</f>
        <v/>
      </c>
      <c r="AB63" s="361" t="str">
        <f>IF(入力!AB63="", IF(入力!Z63="",IF(入力!AA63="","",入力!AA63-入力!Q63),IF(入力!AA63="",入力!Z63-入力!Q63,IF(入力!Z63&gt;入力!AA63,入力!Z63-入力!Q63,入力!AA63-入力!Q63))),入力!AB63)</f>
        <v/>
      </c>
      <c r="AC63" s="361" t="str">
        <f>IF(入力!AC63="","",入力!AC63)</f>
        <v/>
      </c>
      <c r="AD63" s="361" t="str">
        <f>IF(入力!AD63="","",入力!AD63)</f>
        <v/>
      </c>
      <c r="AE63" s="361" t="str">
        <f>IF(入力!AE63="", IF(入力!AC63="",IF(入力!AD63="","",入力!AD63-入力!Q63),IF(入力!AD63="",入力!AC63-入力!Q63,IF(入力!AC63&gt;入力!AD63,入力!AC63-入力!Q63,入力!AD63-入力!Q63))),入力!AE63)</f>
        <v/>
      </c>
      <c r="AF63" s="361" t="str">
        <f>IF(入力!AF63="","",入力!AF63)</f>
        <v/>
      </c>
      <c r="AG63" s="361" t="str">
        <f>IF(入力!AG63="","",入力!AG63)</f>
        <v/>
      </c>
      <c r="AH63" s="361" t="str">
        <f>IF(入力!AH63="", IF(入力!AF63="",IF(入力!AG63="","",入力!AG63-入力!Q63),IF(入力!AG63="",入力!AF63-入力!Q63,IF(入力!AF63&gt;入力!AG63,入力!AF63-入力!Q63,入力!AG63-入力!Q63))),入力!AH63)</f>
        <v/>
      </c>
      <c r="AI63" s="342" t="str">
        <f>IF(入力!AI63="","",入力!AI63)</f>
        <v/>
      </c>
      <c r="AJ63" s="354" t="str">
        <f>IF(入力!AJ63="","",入力!AJ63)</f>
        <v/>
      </c>
      <c r="AK63" s="340" t="str">
        <f>IF(入力!AK63="","",入力!AK63)</f>
        <v/>
      </c>
      <c r="AL63" s="345" t="str">
        <f>IF(入力!AL63="","",入力!AL63)</f>
        <v/>
      </c>
      <c r="AM63" s="324" t="str">
        <f>IF(入力!AM63="","",入力!AM63)</f>
        <v/>
      </c>
      <c r="AN63" s="379" t="str">
        <f>IF(入力!AN63="","",入力!AN63)</f>
        <v/>
      </c>
      <c r="AO63" s="324" t="str">
        <f>IF(入力!AO63="","",入力!AO63)</f>
        <v/>
      </c>
      <c r="AP63" s="379" t="str">
        <f>IF(入力!AP63="","",入力!AP63)</f>
        <v/>
      </c>
      <c r="AQ63" s="324" t="str">
        <f>IF(入力!AQ63="","",入力!AQ63)</f>
        <v/>
      </c>
      <c r="AR63" s="379" t="str">
        <f>IF(入力!AR63="","",入力!AR63)</f>
        <v/>
      </c>
      <c r="AS63" s="389" t="str">
        <f>IF(入力!AS63="","",入力!AS63)</f>
        <v/>
      </c>
      <c r="AT63" s="425" t="str">
        <f>IF(入力!AT63="","",入力!AT63)</f>
        <v/>
      </c>
      <c r="AU63" s="324" t="str">
        <f>IF(入力!AU63="","",入力!AU63)</f>
        <v/>
      </c>
      <c r="AV63" s="332" t="str">
        <f>IF(入力!AV63="","",入力!AV63)</f>
        <v/>
      </c>
      <c r="AW63" s="324" t="str">
        <f>IF(入力!AW63="","",入力!AW63)</f>
        <v/>
      </c>
      <c r="AX63" s="396" t="str">
        <f>IF(入力!AX63="","",入力!AX63)</f>
        <v/>
      </c>
    </row>
    <row r="64" spans="1:50">
      <c r="A64" s="84">
        <f>IF(入力!A64="","",入力!A64)</f>
        <v>51</v>
      </c>
      <c r="B64" s="146" t="str">
        <f>IF(入力!B64="","",入力!B64)</f>
        <v/>
      </c>
      <c r="C64" s="146" t="str">
        <f>IF(入力!C64="","",入力!C64)</f>
        <v/>
      </c>
      <c r="D64" s="91" t="str">
        <f>IF(入力!D64="","",入力!D64)</f>
        <v/>
      </c>
      <c r="E64" s="220" t="str">
        <f>IF(入力!E64="", IF(D64="","",DATEDIF(D64,入力!$C$3,"Y")),入力!E64)</f>
        <v/>
      </c>
      <c r="F64" s="220" t="str">
        <f>IF(入力!F64="","",入力!F64)</f>
        <v/>
      </c>
      <c r="G64" s="146" t="str">
        <f>IF(入力!G64="","",入力!G64)</f>
        <v/>
      </c>
      <c r="H64" s="146" t="str">
        <f>IF(入力!H64="","",入力!H64)</f>
        <v/>
      </c>
      <c r="I64" s="220" t="str">
        <f>IF(入力!I64="","",入力!I64)</f>
        <v/>
      </c>
      <c r="J64" s="122" t="str">
        <f>IF(入力!J64="","",入力!J64)</f>
        <v/>
      </c>
      <c r="K64" s="406" t="str">
        <f>IF(入力!K64="","",入力!K64)</f>
        <v/>
      </c>
      <c r="L64" s="342" t="str">
        <f>IF(入力!L64="","",入力!L64)</f>
        <v/>
      </c>
      <c r="M64" s="325" t="str">
        <f>IF(入力!M64="","",入力!M64)</f>
        <v/>
      </c>
      <c r="N64" s="325" t="str">
        <f>IF(入力!N64="","",入力!N64)</f>
        <v/>
      </c>
      <c r="O64" s="325" t="str">
        <f>IF(入力!O64="", IF(OR(入力!L64="",入力!M64="",入力!N64=""),"",(入力!L64-(入力!L64*(4.57/(1.0868-0.00133*(入力!M64+入力!N64))-4.142)*100)/100)),入力!O64)</f>
        <v/>
      </c>
      <c r="P64" s="325" t="str">
        <f>IF(入力!P64="", IF(入力!K64="","",IF(入力!L64="","",入力!L64/POWER(入力!K64/100,2))),入力!P64)</f>
        <v/>
      </c>
      <c r="Q64" s="407" t="str">
        <f>IF(入力!Q64="","",入力!Q64)</f>
        <v/>
      </c>
      <c r="R64" s="379" t="str">
        <f>IF(入力!R64="","",入力!R64)</f>
        <v/>
      </c>
      <c r="S64" s="342" t="str">
        <f>IF(入力!S64="","",入力!S64)</f>
        <v/>
      </c>
      <c r="T64" s="352" t="str">
        <f>IF(入力!T64="","",入力!T64)</f>
        <v/>
      </c>
      <c r="U64" s="344" t="str">
        <f>IF(入力!U64="","",入力!U64)</f>
        <v/>
      </c>
      <c r="V64" s="413" t="str">
        <f>IF(入力!V64="","",入力!V64)</f>
        <v/>
      </c>
      <c r="W64" s="417" t="str">
        <f>IF(入力!W64="","",入力!W64)</f>
        <v/>
      </c>
      <c r="X64" s="418" t="str">
        <f>IF(入力!X64="","",入力!X64)</f>
        <v/>
      </c>
      <c r="Y64" s="361" t="str">
        <f>IF(入力!Y64="", IF(入力!W64="",IF(入力!X64="","",入力!X64-入力!Q64),IF(入力!X64="",入力!W64-入力!Q64,IF(入力!W64&gt;入力!X64,入力!W64-入力!Q64,入力!X64-入力!Q64))),入力!Y64)</f>
        <v/>
      </c>
      <c r="Z64" s="361" t="str">
        <f>IF(入力!Z64="","",入力!Z64)</f>
        <v/>
      </c>
      <c r="AA64" s="361" t="str">
        <f>IF(入力!AA64="","",入力!AA64)</f>
        <v/>
      </c>
      <c r="AB64" s="361" t="str">
        <f>IF(入力!AB64="", IF(入力!Z64="",IF(入力!AA64="","",入力!AA64-入力!Q64),IF(入力!AA64="",入力!Z64-入力!Q64,IF(入力!Z64&gt;入力!AA64,入力!Z64-入力!Q64,入力!AA64-入力!Q64))),入力!AB64)</f>
        <v/>
      </c>
      <c r="AC64" s="361" t="str">
        <f>IF(入力!AC64="","",入力!AC64)</f>
        <v/>
      </c>
      <c r="AD64" s="361" t="str">
        <f>IF(入力!AD64="","",入力!AD64)</f>
        <v/>
      </c>
      <c r="AE64" s="361" t="str">
        <f>IF(入力!AE64="", IF(入力!AC64="",IF(入力!AD64="","",入力!AD64-入力!Q64),IF(入力!AD64="",入力!AC64-入力!Q64,IF(入力!AC64&gt;入力!AD64,入力!AC64-入力!Q64,入力!AD64-入力!Q64))),入力!AE64)</f>
        <v/>
      </c>
      <c r="AF64" s="361" t="str">
        <f>IF(入力!AF64="","",入力!AF64)</f>
        <v/>
      </c>
      <c r="AG64" s="361" t="str">
        <f>IF(入力!AG64="","",入力!AG64)</f>
        <v/>
      </c>
      <c r="AH64" s="361" t="str">
        <f>IF(入力!AH64="", IF(入力!AF64="",IF(入力!AG64="","",入力!AG64-入力!Q64),IF(入力!AG64="",入力!AF64-入力!Q64,IF(入力!AF64&gt;入力!AG64,入力!AF64-入力!Q64,入力!AG64-入力!Q64))),入力!AH64)</f>
        <v/>
      </c>
      <c r="AI64" s="342" t="str">
        <f>IF(入力!AI64="","",入力!AI64)</f>
        <v/>
      </c>
      <c r="AJ64" s="354" t="str">
        <f>IF(入力!AJ64="","",入力!AJ64)</f>
        <v/>
      </c>
      <c r="AK64" s="340" t="str">
        <f>IF(入力!AK64="","",入力!AK64)</f>
        <v/>
      </c>
      <c r="AL64" s="345" t="str">
        <f>IF(入力!AL64="","",入力!AL64)</f>
        <v/>
      </c>
      <c r="AM64" s="324" t="str">
        <f>IF(入力!AM64="","",入力!AM64)</f>
        <v/>
      </c>
      <c r="AN64" s="379" t="str">
        <f>IF(入力!AN64="","",入力!AN64)</f>
        <v/>
      </c>
      <c r="AO64" s="324" t="str">
        <f>IF(入力!AO64="","",入力!AO64)</f>
        <v/>
      </c>
      <c r="AP64" s="379" t="str">
        <f>IF(入力!AP64="","",入力!AP64)</f>
        <v/>
      </c>
      <c r="AQ64" s="324" t="str">
        <f>IF(入力!AQ64="","",入力!AQ64)</f>
        <v/>
      </c>
      <c r="AR64" s="379" t="str">
        <f>IF(入力!AR64="","",入力!AR64)</f>
        <v/>
      </c>
      <c r="AS64" s="389" t="str">
        <f>IF(入力!AS64="","",入力!AS64)</f>
        <v/>
      </c>
      <c r="AT64" s="425" t="str">
        <f>IF(入力!AT64="","",入力!AT64)</f>
        <v/>
      </c>
      <c r="AU64" s="324" t="str">
        <f>IF(入力!AU64="","",入力!AU64)</f>
        <v/>
      </c>
      <c r="AV64" s="332" t="str">
        <f>IF(入力!AV64="","",入力!AV64)</f>
        <v/>
      </c>
      <c r="AW64" s="324" t="str">
        <f>IF(入力!AW64="","",入力!AW64)</f>
        <v/>
      </c>
      <c r="AX64" s="396" t="str">
        <f>IF(入力!AX64="","",入力!AX64)</f>
        <v/>
      </c>
    </row>
    <row r="65" spans="1:50">
      <c r="A65" s="84">
        <f>IF(入力!A65="","",入力!A65)</f>
        <v>52</v>
      </c>
      <c r="B65" s="146" t="str">
        <f>IF(入力!B65="","",入力!B65)</f>
        <v/>
      </c>
      <c r="C65" s="146" t="str">
        <f>IF(入力!C65="","",入力!C65)</f>
        <v/>
      </c>
      <c r="D65" s="91" t="str">
        <f>IF(入力!D65="","",入力!D65)</f>
        <v/>
      </c>
      <c r="E65" s="220" t="str">
        <f>IF(入力!E65="", IF(D65="","",DATEDIF(D65,入力!$C$3,"Y")),入力!E65)</f>
        <v/>
      </c>
      <c r="F65" s="220" t="str">
        <f>IF(入力!F65="","",入力!F65)</f>
        <v/>
      </c>
      <c r="G65" s="146" t="str">
        <f>IF(入力!G65="","",入力!G65)</f>
        <v/>
      </c>
      <c r="H65" s="146" t="str">
        <f>IF(入力!H65="","",入力!H65)</f>
        <v/>
      </c>
      <c r="I65" s="220" t="str">
        <f>IF(入力!I65="","",入力!I65)</f>
        <v/>
      </c>
      <c r="J65" s="122" t="str">
        <f>IF(入力!J65="","",入力!J65)</f>
        <v/>
      </c>
      <c r="K65" s="406" t="str">
        <f>IF(入力!K65="","",入力!K65)</f>
        <v/>
      </c>
      <c r="L65" s="342" t="str">
        <f>IF(入力!L65="","",入力!L65)</f>
        <v/>
      </c>
      <c r="M65" s="325" t="str">
        <f>IF(入力!M65="","",入力!M65)</f>
        <v/>
      </c>
      <c r="N65" s="325" t="str">
        <f>IF(入力!N65="","",入力!N65)</f>
        <v/>
      </c>
      <c r="O65" s="325" t="str">
        <f>IF(入力!O65="", IF(OR(入力!L65="",入力!M65="",入力!N65=""),"",(入力!L65-(入力!L65*(4.57/(1.0868-0.00133*(入力!M65+入力!N65))-4.142)*100)/100)),入力!O65)</f>
        <v/>
      </c>
      <c r="P65" s="325" t="str">
        <f>IF(入力!P65="", IF(入力!K65="","",IF(入力!L65="","",入力!L65/POWER(入力!K65/100,2))),入力!P65)</f>
        <v/>
      </c>
      <c r="Q65" s="407" t="str">
        <f>IF(入力!Q65="","",入力!Q65)</f>
        <v/>
      </c>
      <c r="R65" s="379" t="str">
        <f>IF(入力!R65="","",入力!R65)</f>
        <v/>
      </c>
      <c r="S65" s="342" t="str">
        <f>IF(入力!S65="","",入力!S65)</f>
        <v/>
      </c>
      <c r="T65" s="352" t="str">
        <f>IF(入力!T65="","",入力!T65)</f>
        <v/>
      </c>
      <c r="U65" s="344" t="str">
        <f>IF(入力!U65="","",入力!U65)</f>
        <v/>
      </c>
      <c r="V65" s="413" t="str">
        <f>IF(入力!V65="","",入力!V65)</f>
        <v/>
      </c>
      <c r="W65" s="417" t="str">
        <f>IF(入力!W65="","",入力!W65)</f>
        <v/>
      </c>
      <c r="X65" s="418" t="str">
        <f>IF(入力!X65="","",入力!X65)</f>
        <v/>
      </c>
      <c r="Y65" s="361" t="str">
        <f>IF(入力!Y65="", IF(入力!W65="",IF(入力!X65="","",入力!X65-入力!Q65),IF(入力!X65="",入力!W65-入力!Q65,IF(入力!W65&gt;入力!X65,入力!W65-入力!Q65,入力!X65-入力!Q65))),入力!Y65)</f>
        <v/>
      </c>
      <c r="Z65" s="361" t="str">
        <f>IF(入力!Z65="","",入力!Z65)</f>
        <v/>
      </c>
      <c r="AA65" s="361" t="str">
        <f>IF(入力!AA65="","",入力!AA65)</f>
        <v/>
      </c>
      <c r="AB65" s="361" t="str">
        <f>IF(入力!AB65="", IF(入力!Z65="",IF(入力!AA65="","",入力!AA65-入力!Q65),IF(入力!AA65="",入力!Z65-入力!Q65,IF(入力!Z65&gt;入力!AA65,入力!Z65-入力!Q65,入力!AA65-入力!Q65))),入力!AB65)</f>
        <v/>
      </c>
      <c r="AC65" s="361" t="str">
        <f>IF(入力!AC65="","",入力!AC65)</f>
        <v/>
      </c>
      <c r="AD65" s="361" t="str">
        <f>IF(入力!AD65="","",入力!AD65)</f>
        <v/>
      </c>
      <c r="AE65" s="361" t="str">
        <f>IF(入力!AE65="", IF(入力!AC65="",IF(入力!AD65="","",入力!AD65-入力!Q65),IF(入力!AD65="",入力!AC65-入力!Q65,IF(入力!AC65&gt;入力!AD65,入力!AC65-入力!Q65,入力!AD65-入力!Q65))),入力!AE65)</f>
        <v/>
      </c>
      <c r="AF65" s="361" t="str">
        <f>IF(入力!AF65="","",入力!AF65)</f>
        <v/>
      </c>
      <c r="AG65" s="361" t="str">
        <f>IF(入力!AG65="","",入力!AG65)</f>
        <v/>
      </c>
      <c r="AH65" s="361" t="str">
        <f>IF(入力!AH65="", IF(入力!AF65="",IF(入力!AG65="","",入力!AG65-入力!Q65),IF(入力!AG65="",入力!AF65-入力!Q65,IF(入力!AF65&gt;入力!AG65,入力!AF65-入力!Q65,入力!AG65-入力!Q65))),入力!AH65)</f>
        <v/>
      </c>
      <c r="AI65" s="342" t="str">
        <f>IF(入力!AI65="","",入力!AI65)</f>
        <v/>
      </c>
      <c r="AJ65" s="354" t="str">
        <f>IF(入力!AJ65="","",入力!AJ65)</f>
        <v/>
      </c>
      <c r="AK65" s="340" t="str">
        <f>IF(入力!AK65="","",入力!AK65)</f>
        <v/>
      </c>
      <c r="AL65" s="345" t="str">
        <f>IF(入力!AL65="","",入力!AL65)</f>
        <v/>
      </c>
      <c r="AM65" s="324" t="str">
        <f>IF(入力!AM65="","",入力!AM65)</f>
        <v/>
      </c>
      <c r="AN65" s="379" t="str">
        <f>IF(入力!AN65="","",入力!AN65)</f>
        <v/>
      </c>
      <c r="AO65" s="324" t="str">
        <f>IF(入力!AO65="","",入力!AO65)</f>
        <v/>
      </c>
      <c r="AP65" s="379" t="str">
        <f>IF(入力!AP65="","",入力!AP65)</f>
        <v/>
      </c>
      <c r="AQ65" s="324" t="str">
        <f>IF(入力!AQ65="","",入力!AQ65)</f>
        <v/>
      </c>
      <c r="AR65" s="379" t="str">
        <f>IF(入力!AR65="","",入力!AR65)</f>
        <v/>
      </c>
      <c r="AS65" s="389" t="str">
        <f>IF(入力!AS65="","",入力!AS65)</f>
        <v/>
      </c>
      <c r="AT65" s="425" t="str">
        <f>IF(入力!AT65="","",入力!AT65)</f>
        <v/>
      </c>
      <c r="AU65" s="324" t="str">
        <f>IF(入力!AU65="","",入力!AU65)</f>
        <v/>
      </c>
      <c r="AV65" s="332" t="str">
        <f>IF(入力!AV65="","",入力!AV65)</f>
        <v/>
      </c>
      <c r="AW65" s="324" t="str">
        <f>IF(入力!AW65="","",入力!AW65)</f>
        <v/>
      </c>
      <c r="AX65" s="396" t="str">
        <f>IF(入力!AX65="","",入力!AX65)</f>
        <v/>
      </c>
    </row>
    <row r="66" spans="1:50">
      <c r="A66" s="84">
        <f>IF(入力!A66="","",入力!A66)</f>
        <v>53</v>
      </c>
      <c r="B66" s="146" t="str">
        <f>IF(入力!B66="","",入力!B66)</f>
        <v/>
      </c>
      <c r="C66" s="146" t="str">
        <f>IF(入力!C66="","",入力!C66)</f>
        <v/>
      </c>
      <c r="D66" s="91" t="str">
        <f>IF(入力!D66="","",入力!D66)</f>
        <v/>
      </c>
      <c r="E66" s="220" t="str">
        <f>IF(入力!E66="", IF(D66="","",DATEDIF(D66,入力!$C$3,"Y")),入力!E66)</f>
        <v/>
      </c>
      <c r="F66" s="220" t="str">
        <f>IF(入力!F66="","",入力!F66)</f>
        <v/>
      </c>
      <c r="G66" s="146" t="str">
        <f>IF(入力!G66="","",入力!G66)</f>
        <v/>
      </c>
      <c r="H66" s="146" t="str">
        <f>IF(入力!H66="","",入力!H66)</f>
        <v/>
      </c>
      <c r="I66" s="220" t="str">
        <f>IF(入力!I66="","",入力!I66)</f>
        <v/>
      </c>
      <c r="J66" s="122" t="str">
        <f>IF(入力!J66="","",入力!J66)</f>
        <v/>
      </c>
      <c r="K66" s="406" t="str">
        <f>IF(入力!K66="","",入力!K66)</f>
        <v/>
      </c>
      <c r="L66" s="342" t="str">
        <f>IF(入力!L66="","",入力!L66)</f>
        <v/>
      </c>
      <c r="M66" s="325" t="str">
        <f>IF(入力!M66="","",入力!M66)</f>
        <v/>
      </c>
      <c r="N66" s="325" t="str">
        <f>IF(入力!N66="","",入力!N66)</f>
        <v/>
      </c>
      <c r="O66" s="325" t="str">
        <f>IF(入力!O66="", IF(OR(入力!L66="",入力!M66="",入力!N66=""),"",(入力!L66-(入力!L66*(4.57/(1.0868-0.00133*(入力!M66+入力!N66))-4.142)*100)/100)),入力!O66)</f>
        <v/>
      </c>
      <c r="P66" s="325" t="str">
        <f>IF(入力!P66="", IF(入力!K66="","",IF(入力!L66="","",入力!L66/POWER(入力!K66/100,2))),入力!P66)</f>
        <v/>
      </c>
      <c r="Q66" s="407" t="str">
        <f>IF(入力!Q66="","",入力!Q66)</f>
        <v/>
      </c>
      <c r="R66" s="379" t="str">
        <f>IF(入力!R66="","",入力!R66)</f>
        <v/>
      </c>
      <c r="S66" s="342" t="str">
        <f>IF(入力!S66="","",入力!S66)</f>
        <v/>
      </c>
      <c r="T66" s="352" t="str">
        <f>IF(入力!T66="","",入力!T66)</f>
        <v/>
      </c>
      <c r="U66" s="344" t="str">
        <f>IF(入力!U66="","",入力!U66)</f>
        <v/>
      </c>
      <c r="V66" s="413" t="str">
        <f>IF(入力!V66="","",入力!V66)</f>
        <v/>
      </c>
      <c r="W66" s="417" t="str">
        <f>IF(入力!W66="","",入力!W66)</f>
        <v/>
      </c>
      <c r="X66" s="418" t="str">
        <f>IF(入力!X66="","",入力!X66)</f>
        <v/>
      </c>
      <c r="Y66" s="361" t="str">
        <f>IF(入力!Y66="", IF(入力!W66="",IF(入力!X66="","",入力!X66-入力!Q66),IF(入力!X66="",入力!W66-入力!Q66,IF(入力!W66&gt;入力!X66,入力!W66-入力!Q66,入力!X66-入力!Q66))),入力!Y66)</f>
        <v/>
      </c>
      <c r="Z66" s="361" t="str">
        <f>IF(入力!Z66="","",入力!Z66)</f>
        <v/>
      </c>
      <c r="AA66" s="361" t="str">
        <f>IF(入力!AA66="","",入力!AA66)</f>
        <v/>
      </c>
      <c r="AB66" s="361" t="str">
        <f>IF(入力!AB66="", IF(入力!Z66="",IF(入力!AA66="","",入力!AA66-入力!Q66),IF(入力!AA66="",入力!Z66-入力!Q66,IF(入力!Z66&gt;入力!AA66,入力!Z66-入力!Q66,入力!AA66-入力!Q66))),入力!AB66)</f>
        <v/>
      </c>
      <c r="AC66" s="361" t="str">
        <f>IF(入力!AC66="","",入力!AC66)</f>
        <v/>
      </c>
      <c r="AD66" s="361" t="str">
        <f>IF(入力!AD66="","",入力!AD66)</f>
        <v/>
      </c>
      <c r="AE66" s="361" t="str">
        <f>IF(入力!AE66="", IF(入力!AC66="",IF(入力!AD66="","",入力!AD66-入力!Q66),IF(入力!AD66="",入力!AC66-入力!Q66,IF(入力!AC66&gt;入力!AD66,入力!AC66-入力!Q66,入力!AD66-入力!Q66))),入力!AE66)</f>
        <v/>
      </c>
      <c r="AF66" s="361" t="str">
        <f>IF(入力!AF66="","",入力!AF66)</f>
        <v/>
      </c>
      <c r="AG66" s="361" t="str">
        <f>IF(入力!AG66="","",入力!AG66)</f>
        <v/>
      </c>
      <c r="AH66" s="361" t="str">
        <f>IF(入力!AH66="", IF(入力!AF66="",IF(入力!AG66="","",入力!AG66-入力!Q66),IF(入力!AG66="",入力!AF66-入力!Q66,IF(入力!AF66&gt;入力!AG66,入力!AF66-入力!Q66,入力!AG66-入力!Q66))),入力!AH66)</f>
        <v/>
      </c>
      <c r="AI66" s="342" t="str">
        <f>IF(入力!AI66="","",入力!AI66)</f>
        <v/>
      </c>
      <c r="AJ66" s="354" t="str">
        <f>IF(入力!AJ66="","",入力!AJ66)</f>
        <v/>
      </c>
      <c r="AK66" s="340" t="str">
        <f>IF(入力!AK66="","",入力!AK66)</f>
        <v/>
      </c>
      <c r="AL66" s="345" t="str">
        <f>IF(入力!AL66="","",入力!AL66)</f>
        <v/>
      </c>
      <c r="AM66" s="324" t="str">
        <f>IF(入力!AM66="","",入力!AM66)</f>
        <v/>
      </c>
      <c r="AN66" s="379" t="str">
        <f>IF(入力!AN66="","",入力!AN66)</f>
        <v/>
      </c>
      <c r="AO66" s="324" t="str">
        <f>IF(入力!AO66="","",入力!AO66)</f>
        <v/>
      </c>
      <c r="AP66" s="379" t="str">
        <f>IF(入力!AP66="","",入力!AP66)</f>
        <v/>
      </c>
      <c r="AQ66" s="324" t="str">
        <f>IF(入力!AQ66="","",入力!AQ66)</f>
        <v/>
      </c>
      <c r="AR66" s="379" t="str">
        <f>IF(入力!AR66="","",入力!AR66)</f>
        <v/>
      </c>
      <c r="AS66" s="389" t="str">
        <f>IF(入力!AS66="","",入力!AS66)</f>
        <v/>
      </c>
      <c r="AT66" s="425" t="str">
        <f>IF(入力!AT66="","",入力!AT66)</f>
        <v/>
      </c>
      <c r="AU66" s="324" t="str">
        <f>IF(入力!AU66="","",入力!AU66)</f>
        <v/>
      </c>
      <c r="AV66" s="332" t="str">
        <f>IF(入力!AV66="","",入力!AV66)</f>
        <v/>
      </c>
      <c r="AW66" s="324" t="str">
        <f>IF(入力!AW66="","",入力!AW66)</f>
        <v/>
      </c>
      <c r="AX66" s="396" t="str">
        <f>IF(入力!AX66="","",入力!AX66)</f>
        <v/>
      </c>
    </row>
    <row r="67" spans="1:50">
      <c r="A67" s="84">
        <f>IF(入力!A67="","",入力!A67)</f>
        <v>54</v>
      </c>
      <c r="B67" s="146" t="str">
        <f>IF(入力!B67="","",入力!B67)</f>
        <v/>
      </c>
      <c r="C67" s="146" t="str">
        <f>IF(入力!C67="","",入力!C67)</f>
        <v/>
      </c>
      <c r="D67" s="91" t="str">
        <f>IF(入力!D67="","",入力!D67)</f>
        <v/>
      </c>
      <c r="E67" s="220" t="str">
        <f>IF(入力!E67="", IF(D67="","",DATEDIF(D67,入力!$C$3,"Y")),入力!E67)</f>
        <v/>
      </c>
      <c r="F67" s="220" t="str">
        <f>IF(入力!F67="","",入力!F67)</f>
        <v/>
      </c>
      <c r="G67" s="146" t="str">
        <f>IF(入力!G67="","",入力!G67)</f>
        <v/>
      </c>
      <c r="H67" s="146" t="str">
        <f>IF(入力!H67="","",入力!H67)</f>
        <v/>
      </c>
      <c r="I67" s="220" t="str">
        <f>IF(入力!I67="","",入力!I67)</f>
        <v/>
      </c>
      <c r="J67" s="122" t="str">
        <f>IF(入力!J67="","",入力!J67)</f>
        <v/>
      </c>
      <c r="K67" s="406" t="str">
        <f>IF(入力!K67="","",入力!K67)</f>
        <v/>
      </c>
      <c r="L67" s="342" t="str">
        <f>IF(入力!L67="","",入力!L67)</f>
        <v/>
      </c>
      <c r="M67" s="325" t="str">
        <f>IF(入力!M67="","",入力!M67)</f>
        <v/>
      </c>
      <c r="N67" s="325" t="str">
        <f>IF(入力!N67="","",入力!N67)</f>
        <v/>
      </c>
      <c r="O67" s="325" t="str">
        <f>IF(入力!O67="", IF(OR(入力!L67="",入力!M67="",入力!N67=""),"",(入力!L67-(入力!L67*(4.57/(1.0868-0.00133*(入力!M67+入力!N67))-4.142)*100)/100)),入力!O67)</f>
        <v/>
      </c>
      <c r="P67" s="325" t="str">
        <f>IF(入力!P67="", IF(入力!K67="","",IF(入力!L67="","",入力!L67/POWER(入力!K67/100,2))),入力!P67)</f>
        <v/>
      </c>
      <c r="Q67" s="407" t="str">
        <f>IF(入力!Q67="","",入力!Q67)</f>
        <v/>
      </c>
      <c r="R67" s="379" t="str">
        <f>IF(入力!R67="","",入力!R67)</f>
        <v/>
      </c>
      <c r="S67" s="342" t="str">
        <f>IF(入力!S67="","",入力!S67)</f>
        <v/>
      </c>
      <c r="T67" s="352" t="str">
        <f>IF(入力!T67="","",入力!T67)</f>
        <v/>
      </c>
      <c r="U67" s="344" t="str">
        <f>IF(入力!U67="","",入力!U67)</f>
        <v/>
      </c>
      <c r="V67" s="413" t="str">
        <f>IF(入力!V67="","",入力!V67)</f>
        <v/>
      </c>
      <c r="W67" s="417" t="str">
        <f>IF(入力!W67="","",入力!W67)</f>
        <v/>
      </c>
      <c r="X67" s="418" t="str">
        <f>IF(入力!X67="","",入力!X67)</f>
        <v/>
      </c>
      <c r="Y67" s="361" t="str">
        <f>IF(入力!Y67="", IF(入力!W67="",IF(入力!X67="","",入力!X67-入力!Q67),IF(入力!X67="",入力!W67-入力!Q67,IF(入力!W67&gt;入力!X67,入力!W67-入力!Q67,入力!X67-入力!Q67))),入力!Y67)</f>
        <v/>
      </c>
      <c r="Z67" s="361" t="str">
        <f>IF(入力!Z67="","",入力!Z67)</f>
        <v/>
      </c>
      <c r="AA67" s="361" t="str">
        <f>IF(入力!AA67="","",入力!AA67)</f>
        <v/>
      </c>
      <c r="AB67" s="361" t="str">
        <f>IF(入力!AB67="", IF(入力!Z67="",IF(入力!AA67="","",入力!AA67-入力!Q67),IF(入力!AA67="",入力!Z67-入力!Q67,IF(入力!Z67&gt;入力!AA67,入力!Z67-入力!Q67,入力!AA67-入力!Q67))),入力!AB67)</f>
        <v/>
      </c>
      <c r="AC67" s="361" t="str">
        <f>IF(入力!AC67="","",入力!AC67)</f>
        <v/>
      </c>
      <c r="AD67" s="361" t="str">
        <f>IF(入力!AD67="","",入力!AD67)</f>
        <v/>
      </c>
      <c r="AE67" s="361" t="str">
        <f>IF(入力!AE67="", IF(入力!AC67="",IF(入力!AD67="","",入力!AD67-入力!Q67),IF(入力!AD67="",入力!AC67-入力!Q67,IF(入力!AC67&gt;入力!AD67,入力!AC67-入力!Q67,入力!AD67-入力!Q67))),入力!AE67)</f>
        <v/>
      </c>
      <c r="AF67" s="361" t="str">
        <f>IF(入力!AF67="","",入力!AF67)</f>
        <v/>
      </c>
      <c r="AG67" s="361" t="str">
        <f>IF(入力!AG67="","",入力!AG67)</f>
        <v/>
      </c>
      <c r="AH67" s="361" t="str">
        <f>IF(入力!AH67="", IF(入力!AF67="",IF(入力!AG67="","",入力!AG67-入力!Q67),IF(入力!AG67="",入力!AF67-入力!Q67,IF(入力!AF67&gt;入力!AG67,入力!AF67-入力!Q67,入力!AG67-入力!Q67))),入力!AH67)</f>
        <v/>
      </c>
      <c r="AI67" s="342" t="str">
        <f>IF(入力!AI67="","",入力!AI67)</f>
        <v/>
      </c>
      <c r="AJ67" s="354" t="str">
        <f>IF(入力!AJ67="","",入力!AJ67)</f>
        <v/>
      </c>
      <c r="AK67" s="340" t="str">
        <f>IF(入力!AK67="","",入力!AK67)</f>
        <v/>
      </c>
      <c r="AL67" s="345" t="str">
        <f>IF(入力!AL67="","",入力!AL67)</f>
        <v/>
      </c>
      <c r="AM67" s="324" t="str">
        <f>IF(入力!AM67="","",入力!AM67)</f>
        <v/>
      </c>
      <c r="AN67" s="379" t="str">
        <f>IF(入力!AN67="","",入力!AN67)</f>
        <v/>
      </c>
      <c r="AO67" s="324" t="str">
        <f>IF(入力!AO67="","",入力!AO67)</f>
        <v/>
      </c>
      <c r="AP67" s="379" t="str">
        <f>IF(入力!AP67="","",入力!AP67)</f>
        <v/>
      </c>
      <c r="AQ67" s="324" t="str">
        <f>IF(入力!AQ67="","",入力!AQ67)</f>
        <v/>
      </c>
      <c r="AR67" s="379" t="str">
        <f>IF(入力!AR67="","",入力!AR67)</f>
        <v/>
      </c>
      <c r="AS67" s="389" t="str">
        <f>IF(入力!AS67="","",入力!AS67)</f>
        <v/>
      </c>
      <c r="AT67" s="425" t="str">
        <f>IF(入力!AT67="","",入力!AT67)</f>
        <v/>
      </c>
      <c r="AU67" s="324" t="str">
        <f>IF(入力!AU67="","",入力!AU67)</f>
        <v/>
      </c>
      <c r="AV67" s="332" t="str">
        <f>IF(入力!AV67="","",入力!AV67)</f>
        <v/>
      </c>
      <c r="AW67" s="324" t="str">
        <f>IF(入力!AW67="","",入力!AW67)</f>
        <v/>
      </c>
      <c r="AX67" s="396" t="str">
        <f>IF(入力!AX67="","",入力!AX67)</f>
        <v/>
      </c>
    </row>
    <row r="68" spans="1:50">
      <c r="A68" s="84">
        <f>IF(入力!A68="","",入力!A68)</f>
        <v>55</v>
      </c>
      <c r="B68" s="146" t="str">
        <f>IF(入力!B68="","",入力!B68)</f>
        <v/>
      </c>
      <c r="C68" s="146" t="str">
        <f>IF(入力!C68="","",入力!C68)</f>
        <v/>
      </c>
      <c r="D68" s="91" t="str">
        <f>IF(入力!D68="","",入力!D68)</f>
        <v/>
      </c>
      <c r="E68" s="220" t="str">
        <f>IF(入力!E68="", IF(D68="","",DATEDIF(D68,入力!$C$3,"Y")),入力!E68)</f>
        <v/>
      </c>
      <c r="F68" s="220" t="str">
        <f>IF(入力!F68="","",入力!F68)</f>
        <v/>
      </c>
      <c r="G68" s="146" t="str">
        <f>IF(入力!G68="","",入力!G68)</f>
        <v/>
      </c>
      <c r="H68" s="146" t="str">
        <f>IF(入力!H68="","",入力!H68)</f>
        <v/>
      </c>
      <c r="I68" s="220" t="str">
        <f>IF(入力!I68="","",入力!I68)</f>
        <v/>
      </c>
      <c r="J68" s="122" t="str">
        <f>IF(入力!J68="","",入力!J68)</f>
        <v/>
      </c>
      <c r="K68" s="406" t="str">
        <f>IF(入力!K68="","",入力!K68)</f>
        <v/>
      </c>
      <c r="L68" s="342" t="str">
        <f>IF(入力!L68="","",入力!L68)</f>
        <v/>
      </c>
      <c r="M68" s="325" t="str">
        <f>IF(入力!M68="","",入力!M68)</f>
        <v/>
      </c>
      <c r="N68" s="325" t="str">
        <f>IF(入力!N68="","",入力!N68)</f>
        <v/>
      </c>
      <c r="O68" s="325" t="str">
        <f>IF(入力!O68="", IF(OR(入力!L68="",入力!M68="",入力!N68=""),"",(入力!L68-(入力!L68*(4.57/(1.0868-0.00133*(入力!M68+入力!N68))-4.142)*100)/100)),入力!O68)</f>
        <v/>
      </c>
      <c r="P68" s="325" t="str">
        <f>IF(入力!P68="", IF(入力!K68="","",IF(入力!L68="","",入力!L68/POWER(入力!K68/100,2))),入力!P68)</f>
        <v/>
      </c>
      <c r="Q68" s="407" t="str">
        <f>IF(入力!Q68="","",入力!Q68)</f>
        <v/>
      </c>
      <c r="R68" s="379" t="str">
        <f>IF(入力!R68="","",入力!R68)</f>
        <v/>
      </c>
      <c r="S68" s="342" t="str">
        <f>IF(入力!S68="","",入力!S68)</f>
        <v/>
      </c>
      <c r="T68" s="352" t="str">
        <f>IF(入力!T68="","",入力!T68)</f>
        <v/>
      </c>
      <c r="U68" s="344" t="str">
        <f>IF(入力!U68="","",入力!U68)</f>
        <v/>
      </c>
      <c r="V68" s="413" t="str">
        <f>IF(入力!V68="","",入力!V68)</f>
        <v/>
      </c>
      <c r="W68" s="417" t="str">
        <f>IF(入力!W68="","",入力!W68)</f>
        <v/>
      </c>
      <c r="X68" s="418" t="str">
        <f>IF(入力!X68="","",入力!X68)</f>
        <v/>
      </c>
      <c r="Y68" s="361" t="str">
        <f>IF(入力!Y68="", IF(入力!W68="",IF(入力!X68="","",入力!X68-入力!Q68),IF(入力!X68="",入力!W68-入力!Q68,IF(入力!W68&gt;入力!X68,入力!W68-入力!Q68,入力!X68-入力!Q68))),入力!Y68)</f>
        <v/>
      </c>
      <c r="Z68" s="361" t="str">
        <f>IF(入力!Z68="","",入力!Z68)</f>
        <v/>
      </c>
      <c r="AA68" s="361" t="str">
        <f>IF(入力!AA68="","",入力!AA68)</f>
        <v/>
      </c>
      <c r="AB68" s="361" t="str">
        <f>IF(入力!AB68="", IF(入力!Z68="",IF(入力!AA68="","",入力!AA68-入力!Q68),IF(入力!AA68="",入力!Z68-入力!Q68,IF(入力!Z68&gt;入力!AA68,入力!Z68-入力!Q68,入力!AA68-入力!Q68))),入力!AB68)</f>
        <v/>
      </c>
      <c r="AC68" s="361" t="str">
        <f>IF(入力!AC68="","",入力!AC68)</f>
        <v/>
      </c>
      <c r="AD68" s="361" t="str">
        <f>IF(入力!AD68="","",入力!AD68)</f>
        <v/>
      </c>
      <c r="AE68" s="361" t="str">
        <f>IF(入力!AE68="", IF(入力!AC68="",IF(入力!AD68="","",入力!AD68-入力!Q68),IF(入力!AD68="",入力!AC68-入力!Q68,IF(入力!AC68&gt;入力!AD68,入力!AC68-入力!Q68,入力!AD68-入力!Q68))),入力!AE68)</f>
        <v/>
      </c>
      <c r="AF68" s="361" t="str">
        <f>IF(入力!AF68="","",入力!AF68)</f>
        <v/>
      </c>
      <c r="AG68" s="361" t="str">
        <f>IF(入力!AG68="","",入力!AG68)</f>
        <v/>
      </c>
      <c r="AH68" s="361" t="str">
        <f>IF(入力!AH68="", IF(入力!AF68="",IF(入力!AG68="","",入力!AG68-入力!Q68),IF(入力!AG68="",入力!AF68-入力!Q68,IF(入力!AF68&gt;入力!AG68,入力!AF68-入力!Q68,入力!AG68-入力!Q68))),入力!AH68)</f>
        <v/>
      </c>
      <c r="AI68" s="342" t="str">
        <f>IF(入力!AI68="","",入力!AI68)</f>
        <v/>
      </c>
      <c r="AJ68" s="354" t="str">
        <f>IF(入力!AJ68="","",入力!AJ68)</f>
        <v/>
      </c>
      <c r="AK68" s="340" t="str">
        <f>IF(入力!AK68="","",入力!AK68)</f>
        <v/>
      </c>
      <c r="AL68" s="345" t="str">
        <f>IF(入力!AL68="","",入力!AL68)</f>
        <v/>
      </c>
      <c r="AM68" s="324" t="str">
        <f>IF(入力!AM68="","",入力!AM68)</f>
        <v/>
      </c>
      <c r="AN68" s="379" t="str">
        <f>IF(入力!AN68="","",入力!AN68)</f>
        <v/>
      </c>
      <c r="AO68" s="324" t="str">
        <f>IF(入力!AO68="","",入力!AO68)</f>
        <v/>
      </c>
      <c r="AP68" s="379" t="str">
        <f>IF(入力!AP68="","",入力!AP68)</f>
        <v/>
      </c>
      <c r="AQ68" s="324" t="str">
        <f>IF(入力!AQ68="","",入力!AQ68)</f>
        <v/>
      </c>
      <c r="AR68" s="379" t="str">
        <f>IF(入力!AR68="","",入力!AR68)</f>
        <v/>
      </c>
      <c r="AS68" s="389" t="str">
        <f>IF(入力!AS68="","",入力!AS68)</f>
        <v/>
      </c>
      <c r="AT68" s="425" t="str">
        <f>IF(入力!AT68="","",入力!AT68)</f>
        <v/>
      </c>
      <c r="AU68" s="324" t="str">
        <f>IF(入力!AU68="","",入力!AU68)</f>
        <v/>
      </c>
      <c r="AV68" s="332" t="str">
        <f>IF(入力!AV68="","",入力!AV68)</f>
        <v/>
      </c>
      <c r="AW68" s="324" t="str">
        <f>IF(入力!AW68="","",入力!AW68)</f>
        <v/>
      </c>
      <c r="AX68" s="396" t="str">
        <f>IF(入力!AX68="","",入力!AX68)</f>
        <v/>
      </c>
    </row>
    <row r="69" spans="1:50">
      <c r="A69" s="84">
        <f>IF(入力!A69="","",入力!A69)</f>
        <v>56</v>
      </c>
      <c r="B69" s="146" t="str">
        <f>IF(入力!B69="","",入力!B69)</f>
        <v/>
      </c>
      <c r="C69" s="146" t="str">
        <f>IF(入力!C69="","",入力!C69)</f>
        <v/>
      </c>
      <c r="D69" s="91" t="str">
        <f>IF(入力!D69="","",入力!D69)</f>
        <v/>
      </c>
      <c r="E69" s="220" t="str">
        <f>IF(入力!E69="", IF(D69="","",DATEDIF(D69,入力!$C$3,"Y")),入力!E69)</f>
        <v/>
      </c>
      <c r="F69" s="220" t="str">
        <f>IF(入力!F69="","",入力!F69)</f>
        <v/>
      </c>
      <c r="G69" s="146" t="str">
        <f>IF(入力!G69="","",入力!G69)</f>
        <v/>
      </c>
      <c r="H69" s="146" t="str">
        <f>IF(入力!H69="","",入力!H69)</f>
        <v/>
      </c>
      <c r="I69" s="220" t="str">
        <f>IF(入力!I69="","",入力!I69)</f>
        <v/>
      </c>
      <c r="J69" s="122" t="str">
        <f>IF(入力!J69="","",入力!J69)</f>
        <v/>
      </c>
      <c r="K69" s="406" t="str">
        <f>IF(入力!K69="","",入力!K69)</f>
        <v/>
      </c>
      <c r="L69" s="342" t="str">
        <f>IF(入力!L69="","",入力!L69)</f>
        <v/>
      </c>
      <c r="M69" s="325" t="str">
        <f>IF(入力!M69="","",入力!M69)</f>
        <v/>
      </c>
      <c r="N69" s="325" t="str">
        <f>IF(入力!N69="","",入力!N69)</f>
        <v/>
      </c>
      <c r="O69" s="325" t="str">
        <f>IF(入力!O69="", IF(OR(入力!L69="",入力!M69="",入力!N69=""),"",(入力!L69-(入力!L69*(4.57/(1.0868-0.00133*(入力!M69+入力!N69))-4.142)*100)/100)),入力!O69)</f>
        <v/>
      </c>
      <c r="P69" s="325" t="str">
        <f>IF(入力!P69="", IF(入力!K69="","",IF(入力!L69="","",入力!L69/POWER(入力!K69/100,2))),入力!P69)</f>
        <v/>
      </c>
      <c r="Q69" s="407" t="str">
        <f>IF(入力!Q69="","",入力!Q69)</f>
        <v/>
      </c>
      <c r="R69" s="379" t="str">
        <f>IF(入力!R69="","",入力!R69)</f>
        <v/>
      </c>
      <c r="S69" s="342" t="str">
        <f>IF(入力!S69="","",入力!S69)</f>
        <v/>
      </c>
      <c r="T69" s="352" t="str">
        <f>IF(入力!T69="","",入力!T69)</f>
        <v/>
      </c>
      <c r="U69" s="344" t="str">
        <f>IF(入力!U69="","",入力!U69)</f>
        <v/>
      </c>
      <c r="V69" s="413" t="str">
        <f>IF(入力!V69="","",入力!V69)</f>
        <v/>
      </c>
      <c r="W69" s="417" t="str">
        <f>IF(入力!W69="","",入力!W69)</f>
        <v/>
      </c>
      <c r="X69" s="418" t="str">
        <f>IF(入力!X69="","",入力!X69)</f>
        <v/>
      </c>
      <c r="Y69" s="361" t="str">
        <f>IF(入力!Y69="", IF(入力!W69="",IF(入力!X69="","",入力!X69-入力!Q69),IF(入力!X69="",入力!W69-入力!Q69,IF(入力!W69&gt;入力!X69,入力!W69-入力!Q69,入力!X69-入力!Q69))),入力!Y69)</f>
        <v/>
      </c>
      <c r="Z69" s="361" t="str">
        <f>IF(入力!Z69="","",入力!Z69)</f>
        <v/>
      </c>
      <c r="AA69" s="361" t="str">
        <f>IF(入力!AA69="","",入力!AA69)</f>
        <v/>
      </c>
      <c r="AB69" s="361" t="str">
        <f>IF(入力!AB69="", IF(入力!Z69="",IF(入力!AA69="","",入力!AA69-入力!Q69),IF(入力!AA69="",入力!Z69-入力!Q69,IF(入力!Z69&gt;入力!AA69,入力!Z69-入力!Q69,入力!AA69-入力!Q69))),入力!AB69)</f>
        <v/>
      </c>
      <c r="AC69" s="361" t="str">
        <f>IF(入力!AC69="","",入力!AC69)</f>
        <v/>
      </c>
      <c r="AD69" s="361" t="str">
        <f>IF(入力!AD69="","",入力!AD69)</f>
        <v/>
      </c>
      <c r="AE69" s="361" t="str">
        <f>IF(入力!AE69="", IF(入力!AC69="",IF(入力!AD69="","",入力!AD69-入力!Q69),IF(入力!AD69="",入力!AC69-入力!Q69,IF(入力!AC69&gt;入力!AD69,入力!AC69-入力!Q69,入力!AD69-入力!Q69))),入力!AE69)</f>
        <v/>
      </c>
      <c r="AF69" s="361" t="str">
        <f>IF(入力!AF69="","",入力!AF69)</f>
        <v/>
      </c>
      <c r="AG69" s="361" t="str">
        <f>IF(入力!AG69="","",入力!AG69)</f>
        <v/>
      </c>
      <c r="AH69" s="361" t="str">
        <f>IF(入力!AH69="", IF(入力!AF69="",IF(入力!AG69="","",入力!AG69-入力!Q69),IF(入力!AG69="",入力!AF69-入力!Q69,IF(入力!AF69&gt;入力!AG69,入力!AF69-入力!Q69,入力!AG69-入力!Q69))),入力!AH69)</f>
        <v/>
      </c>
      <c r="AI69" s="342" t="str">
        <f>IF(入力!AI69="","",入力!AI69)</f>
        <v/>
      </c>
      <c r="AJ69" s="354" t="str">
        <f>IF(入力!AJ69="","",入力!AJ69)</f>
        <v/>
      </c>
      <c r="AK69" s="340" t="str">
        <f>IF(入力!AK69="","",入力!AK69)</f>
        <v/>
      </c>
      <c r="AL69" s="345" t="str">
        <f>IF(入力!AL69="","",入力!AL69)</f>
        <v/>
      </c>
      <c r="AM69" s="324" t="str">
        <f>IF(入力!AM69="","",入力!AM69)</f>
        <v/>
      </c>
      <c r="AN69" s="379" t="str">
        <f>IF(入力!AN69="","",入力!AN69)</f>
        <v/>
      </c>
      <c r="AO69" s="324" t="str">
        <f>IF(入力!AO69="","",入力!AO69)</f>
        <v/>
      </c>
      <c r="AP69" s="379" t="str">
        <f>IF(入力!AP69="","",入力!AP69)</f>
        <v/>
      </c>
      <c r="AQ69" s="324" t="str">
        <f>IF(入力!AQ69="","",入力!AQ69)</f>
        <v/>
      </c>
      <c r="AR69" s="379" t="str">
        <f>IF(入力!AR69="","",入力!AR69)</f>
        <v/>
      </c>
      <c r="AS69" s="389" t="str">
        <f>IF(入力!AS69="","",入力!AS69)</f>
        <v/>
      </c>
      <c r="AT69" s="425" t="str">
        <f>IF(入力!AT69="","",入力!AT69)</f>
        <v/>
      </c>
      <c r="AU69" s="324" t="str">
        <f>IF(入力!AU69="","",入力!AU69)</f>
        <v/>
      </c>
      <c r="AV69" s="332" t="str">
        <f>IF(入力!AV69="","",入力!AV69)</f>
        <v/>
      </c>
      <c r="AW69" s="324" t="str">
        <f>IF(入力!AW69="","",入力!AW69)</f>
        <v/>
      </c>
      <c r="AX69" s="396" t="str">
        <f>IF(入力!AX69="","",入力!AX69)</f>
        <v/>
      </c>
    </row>
    <row r="70" spans="1:50">
      <c r="A70" s="84">
        <f>IF(入力!A70="","",入力!A70)</f>
        <v>57</v>
      </c>
      <c r="B70" s="146" t="str">
        <f>IF(入力!B70="","",入力!B70)</f>
        <v/>
      </c>
      <c r="C70" s="146" t="str">
        <f>IF(入力!C70="","",入力!C70)</f>
        <v/>
      </c>
      <c r="D70" s="91" t="str">
        <f>IF(入力!D70="","",入力!D70)</f>
        <v/>
      </c>
      <c r="E70" s="220" t="str">
        <f>IF(入力!E70="", IF(D70="","",DATEDIF(D70,入力!$C$3,"Y")),入力!E70)</f>
        <v/>
      </c>
      <c r="F70" s="220" t="str">
        <f>IF(入力!F70="","",入力!F70)</f>
        <v/>
      </c>
      <c r="G70" s="146" t="str">
        <f>IF(入力!G70="","",入力!G70)</f>
        <v/>
      </c>
      <c r="H70" s="146" t="str">
        <f>IF(入力!H70="","",入力!H70)</f>
        <v/>
      </c>
      <c r="I70" s="220" t="str">
        <f>IF(入力!I70="","",入力!I70)</f>
        <v/>
      </c>
      <c r="J70" s="122" t="str">
        <f>IF(入力!J70="","",入力!J70)</f>
        <v/>
      </c>
      <c r="K70" s="406" t="str">
        <f>IF(入力!K70="","",入力!K70)</f>
        <v/>
      </c>
      <c r="L70" s="342" t="str">
        <f>IF(入力!L70="","",入力!L70)</f>
        <v/>
      </c>
      <c r="M70" s="325" t="str">
        <f>IF(入力!M70="","",入力!M70)</f>
        <v/>
      </c>
      <c r="N70" s="325" t="str">
        <f>IF(入力!N70="","",入力!N70)</f>
        <v/>
      </c>
      <c r="O70" s="325" t="str">
        <f>IF(入力!O70="", IF(OR(入力!L70="",入力!M70="",入力!N70=""),"",(入力!L70-(入力!L70*(4.57/(1.0868-0.00133*(入力!M70+入力!N70))-4.142)*100)/100)),入力!O70)</f>
        <v/>
      </c>
      <c r="P70" s="325" t="str">
        <f>IF(入力!P70="", IF(入力!K70="","",IF(入力!L70="","",入力!L70/POWER(入力!K70/100,2))),入力!P70)</f>
        <v/>
      </c>
      <c r="Q70" s="407" t="str">
        <f>IF(入力!Q70="","",入力!Q70)</f>
        <v/>
      </c>
      <c r="R70" s="379" t="str">
        <f>IF(入力!R70="","",入力!R70)</f>
        <v/>
      </c>
      <c r="S70" s="342" t="str">
        <f>IF(入力!S70="","",入力!S70)</f>
        <v/>
      </c>
      <c r="T70" s="352" t="str">
        <f>IF(入力!T70="","",入力!T70)</f>
        <v/>
      </c>
      <c r="U70" s="344" t="str">
        <f>IF(入力!U70="","",入力!U70)</f>
        <v/>
      </c>
      <c r="V70" s="413" t="str">
        <f>IF(入力!V70="","",入力!V70)</f>
        <v/>
      </c>
      <c r="W70" s="417" t="str">
        <f>IF(入力!W70="","",入力!W70)</f>
        <v/>
      </c>
      <c r="X70" s="418" t="str">
        <f>IF(入力!X70="","",入力!X70)</f>
        <v/>
      </c>
      <c r="Y70" s="361" t="str">
        <f>IF(入力!Y70="", IF(入力!W70="",IF(入力!X70="","",入力!X70-入力!Q70),IF(入力!X70="",入力!W70-入力!Q70,IF(入力!W70&gt;入力!X70,入力!W70-入力!Q70,入力!X70-入力!Q70))),入力!Y70)</f>
        <v/>
      </c>
      <c r="Z70" s="361" t="str">
        <f>IF(入力!Z70="","",入力!Z70)</f>
        <v/>
      </c>
      <c r="AA70" s="361" t="str">
        <f>IF(入力!AA70="","",入力!AA70)</f>
        <v/>
      </c>
      <c r="AB70" s="361" t="str">
        <f>IF(入力!AB70="", IF(入力!Z70="",IF(入力!AA70="","",入力!AA70-入力!Q70),IF(入力!AA70="",入力!Z70-入力!Q70,IF(入力!Z70&gt;入力!AA70,入力!Z70-入力!Q70,入力!AA70-入力!Q70))),入力!AB70)</f>
        <v/>
      </c>
      <c r="AC70" s="361" t="str">
        <f>IF(入力!AC70="","",入力!AC70)</f>
        <v/>
      </c>
      <c r="AD70" s="361" t="str">
        <f>IF(入力!AD70="","",入力!AD70)</f>
        <v/>
      </c>
      <c r="AE70" s="361" t="str">
        <f>IF(入力!AE70="", IF(入力!AC70="",IF(入力!AD70="","",入力!AD70-入力!Q70),IF(入力!AD70="",入力!AC70-入力!Q70,IF(入力!AC70&gt;入力!AD70,入力!AC70-入力!Q70,入力!AD70-入力!Q70))),入力!AE70)</f>
        <v/>
      </c>
      <c r="AF70" s="361" t="str">
        <f>IF(入力!AF70="","",入力!AF70)</f>
        <v/>
      </c>
      <c r="AG70" s="361" t="str">
        <f>IF(入力!AG70="","",入力!AG70)</f>
        <v/>
      </c>
      <c r="AH70" s="361" t="str">
        <f>IF(入力!AH70="", IF(入力!AF70="",IF(入力!AG70="","",入力!AG70-入力!Q70),IF(入力!AG70="",入力!AF70-入力!Q70,IF(入力!AF70&gt;入力!AG70,入力!AF70-入力!Q70,入力!AG70-入力!Q70))),入力!AH70)</f>
        <v/>
      </c>
      <c r="AI70" s="342" t="str">
        <f>IF(入力!AI70="","",入力!AI70)</f>
        <v/>
      </c>
      <c r="AJ70" s="354" t="str">
        <f>IF(入力!AJ70="","",入力!AJ70)</f>
        <v/>
      </c>
      <c r="AK70" s="340" t="str">
        <f>IF(入力!AK70="","",入力!AK70)</f>
        <v/>
      </c>
      <c r="AL70" s="345" t="str">
        <f>IF(入力!AL70="","",入力!AL70)</f>
        <v/>
      </c>
      <c r="AM70" s="324" t="str">
        <f>IF(入力!AM70="","",入力!AM70)</f>
        <v/>
      </c>
      <c r="AN70" s="379" t="str">
        <f>IF(入力!AN70="","",入力!AN70)</f>
        <v/>
      </c>
      <c r="AO70" s="324" t="str">
        <f>IF(入力!AO70="","",入力!AO70)</f>
        <v/>
      </c>
      <c r="AP70" s="379" t="str">
        <f>IF(入力!AP70="","",入力!AP70)</f>
        <v/>
      </c>
      <c r="AQ70" s="324" t="str">
        <f>IF(入力!AQ70="","",入力!AQ70)</f>
        <v/>
      </c>
      <c r="AR70" s="379" t="str">
        <f>IF(入力!AR70="","",入力!AR70)</f>
        <v/>
      </c>
      <c r="AS70" s="389" t="str">
        <f>IF(入力!AS70="","",入力!AS70)</f>
        <v/>
      </c>
      <c r="AT70" s="425" t="str">
        <f>IF(入力!AT70="","",入力!AT70)</f>
        <v/>
      </c>
      <c r="AU70" s="324" t="str">
        <f>IF(入力!AU70="","",入力!AU70)</f>
        <v/>
      </c>
      <c r="AV70" s="332" t="str">
        <f>IF(入力!AV70="","",入力!AV70)</f>
        <v/>
      </c>
      <c r="AW70" s="324" t="str">
        <f>IF(入力!AW70="","",入力!AW70)</f>
        <v/>
      </c>
      <c r="AX70" s="396" t="str">
        <f>IF(入力!AX70="","",入力!AX70)</f>
        <v/>
      </c>
    </row>
    <row r="71" spans="1:50">
      <c r="A71" s="84">
        <f>IF(入力!A71="","",入力!A71)</f>
        <v>58</v>
      </c>
      <c r="B71" s="146" t="str">
        <f>IF(入力!B71="","",入力!B71)</f>
        <v/>
      </c>
      <c r="C71" s="146" t="str">
        <f>IF(入力!C71="","",入力!C71)</f>
        <v/>
      </c>
      <c r="D71" s="91" t="str">
        <f>IF(入力!D71="","",入力!D71)</f>
        <v/>
      </c>
      <c r="E71" s="220" t="str">
        <f>IF(入力!E71="", IF(D71="","",DATEDIF(D71,入力!$C$3,"Y")),入力!E71)</f>
        <v/>
      </c>
      <c r="F71" s="220" t="str">
        <f>IF(入力!F71="","",入力!F71)</f>
        <v/>
      </c>
      <c r="G71" s="146" t="str">
        <f>IF(入力!G71="","",入力!G71)</f>
        <v/>
      </c>
      <c r="H71" s="146" t="str">
        <f>IF(入力!H71="","",入力!H71)</f>
        <v/>
      </c>
      <c r="I71" s="220" t="str">
        <f>IF(入力!I71="","",入力!I71)</f>
        <v/>
      </c>
      <c r="J71" s="122" t="str">
        <f>IF(入力!J71="","",入力!J71)</f>
        <v/>
      </c>
      <c r="K71" s="406" t="str">
        <f>IF(入力!K71="","",入力!K71)</f>
        <v/>
      </c>
      <c r="L71" s="342" t="str">
        <f>IF(入力!L71="","",入力!L71)</f>
        <v/>
      </c>
      <c r="M71" s="325" t="str">
        <f>IF(入力!M71="","",入力!M71)</f>
        <v/>
      </c>
      <c r="N71" s="325" t="str">
        <f>IF(入力!N71="","",入力!N71)</f>
        <v/>
      </c>
      <c r="O71" s="325" t="str">
        <f>IF(入力!O71="", IF(OR(入力!L71="",入力!M71="",入力!N71=""),"",(入力!L71-(入力!L71*(4.57/(1.0868-0.00133*(入力!M71+入力!N71))-4.142)*100)/100)),入力!O71)</f>
        <v/>
      </c>
      <c r="P71" s="325" t="str">
        <f>IF(入力!P71="", IF(入力!K71="","",IF(入力!L71="","",入力!L71/POWER(入力!K71/100,2))),入力!P71)</f>
        <v/>
      </c>
      <c r="Q71" s="407" t="str">
        <f>IF(入力!Q71="","",入力!Q71)</f>
        <v/>
      </c>
      <c r="R71" s="379" t="str">
        <f>IF(入力!R71="","",入力!R71)</f>
        <v/>
      </c>
      <c r="S71" s="342" t="str">
        <f>IF(入力!S71="","",入力!S71)</f>
        <v/>
      </c>
      <c r="T71" s="352" t="str">
        <f>IF(入力!T71="","",入力!T71)</f>
        <v/>
      </c>
      <c r="U71" s="344" t="str">
        <f>IF(入力!U71="","",入力!U71)</f>
        <v/>
      </c>
      <c r="V71" s="413" t="str">
        <f>IF(入力!V71="","",入力!V71)</f>
        <v/>
      </c>
      <c r="W71" s="417" t="str">
        <f>IF(入力!W71="","",入力!W71)</f>
        <v/>
      </c>
      <c r="X71" s="418" t="str">
        <f>IF(入力!X71="","",入力!X71)</f>
        <v/>
      </c>
      <c r="Y71" s="361" t="str">
        <f>IF(入力!Y71="", IF(入力!W71="",IF(入力!X71="","",入力!X71-入力!Q71),IF(入力!X71="",入力!W71-入力!Q71,IF(入力!W71&gt;入力!X71,入力!W71-入力!Q71,入力!X71-入力!Q71))),入力!Y71)</f>
        <v/>
      </c>
      <c r="Z71" s="361" t="str">
        <f>IF(入力!Z71="","",入力!Z71)</f>
        <v/>
      </c>
      <c r="AA71" s="361" t="str">
        <f>IF(入力!AA71="","",入力!AA71)</f>
        <v/>
      </c>
      <c r="AB71" s="361" t="str">
        <f>IF(入力!AB71="", IF(入力!Z71="",IF(入力!AA71="","",入力!AA71-入力!Q71),IF(入力!AA71="",入力!Z71-入力!Q71,IF(入力!Z71&gt;入力!AA71,入力!Z71-入力!Q71,入力!AA71-入力!Q71))),入力!AB71)</f>
        <v/>
      </c>
      <c r="AC71" s="361" t="str">
        <f>IF(入力!AC71="","",入力!AC71)</f>
        <v/>
      </c>
      <c r="AD71" s="361" t="str">
        <f>IF(入力!AD71="","",入力!AD71)</f>
        <v/>
      </c>
      <c r="AE71" s="361" t="str">
        <f>IF(入力!AE71="", IF(入力!AC71="",IF(入力!AD71="","",入力!AD71-入力!Q71),IF(入力!AD71="",入力!AC71-入力!Q71,IF(入力!AC71&gt;入力!AD71,入力!AC71-入力!Q71,入力!AD71-入力!Q71))),入力!AE71)</f>
        <v/>
      </c>
      <c r="AF71" s="361" t="str">
        <f>IF(入力!AF71="","",入力!AF71)</f>
        <v/>
      </c>
      <c r="AG71" s="361" t="str">
        <f>IF(入力!AG71="","",入力!AG71)</f>
        <v/>
      </c>
      <c r="AH71" s="361" t="str">
        <f>IF(入力!AH71="", IF(入力!AF71="",IF(入力!AG71="","",入力!AG71-入力!Q71),IF(入力!AG71="",入力!AF71-入力!Q71,IF(入力!AF71&gt;入力!AG71,入力!AF71-入力!Q71,入力!AG71-入力!Q71))),入力!AH71)</f>
        <v/>
      </c>
      <c r="AI71" s="342" t="str">
        <f>IF(入力!AI71="","",入力!AI71)</f>
        <v/>
      </c>
      <c r="AJ71" s="354" t="str">
        <f>IF(入力!AJ71="","",入力!AJ71)</f>
        <v/>
      </c>
      <c r="AK71" s="340" t="str">
        <f>IF(入力!AK71="","",入力!AK71)</f>
        <v/>
      </c>
      <c r="AL71" s="345" t="str">
        <f>IF(入力!AL71="","",入力!AL71)</f>
        <v/>
      </c>
      <c r="AM71" s="324" t="str">
        <f>IF(入力!AM71="","",入力!AM71)</f>
        <v/>
      </c>
      <c r="AN71" s="379" t="str">
        <f>IF(入力!AN71="","",入力!AN71)</f>
        <v/>
      </c>
      <c r="AO71" s="324" t="str">
        <f>IF(入力!AO71="","",入力!AO71)</f>
        <v/>
      </c>
      <c r="AP71" s="379" t="str">
        <f>IF(入力!AP71="","",入力!AP71)</f>
        <v/>
      </c>
      <c r="AQ71" s="324" t="str">
        <f>IF(入力!AQ71="","",入力!AQ71)</f>
        <v/>
      </c>
      <c r="AR71" s="379" t="str">
        <f>IF(入力!AR71="","",入力!AR71)</f>
        <v/>
      </c>
      <c r="AS71" s="389" t="str">
        <f>IF(入力!AS71="","",入力!AS71)</f>
        <v/>
      </c>
      <c r="AT71" s="425" t="str">
        <f>IF(入力!AT71="","",入力!AT71)</f>
        <v/>
      </c>
      <c r="AU71" s="324" t="str">
        <f>IF(入力!AU71="","",入力!AU71)</f>
        <v/>
      </c>
      <c r="AV71" s="332" t="str">
        <f>IF(入力!AV71="","",入力!AV71)</f>
        <v/>
      </c>
      <c r="AW71" s="324" t="str">
        <f>IF(入力!AW71="","",入力!AW71)</f>
        <v/>
      </c>
      <c r="AX71" s="396" t="str">
        <f>IF(入力!AX71="","",入力!AX71)</f>
        <v/>
      </c>
    </row>
    <row r="72" spans="1:50">
      <c r="A72" s="84">
        <f>IF(入力!A72="","",入力!A72)</f>
        <v>59</v>
      </c>
      <c r="B72" s="146" t="str">
        <f>IF(入力!B72="","",入力!B72)</f>
        <v/>
      </c>
      <c r="C72" s="146" t="str">
        <f>IF(入力!C72="","",入力!C72)</f>
        <v/>
      </c>
      <c r="D72" s="91" t="str">
        <f>IF(入力!D72="","",入力!D72)</f>
        <v/>
      </c>
      <c r="E72" s="220" t="str">
        <f>IF(入力!E72="", IF(D72="","",DATEDIF(D72,入力!$C$3,"Y")),入力!E72)</f>
        <v/>
      </c>
      <c r="F72" s="220" t="str">
        <f>IF(入力!F72="","",入力!F72)</f>
        <v/>
      </c>
      <c r="G72" s="146" t="str">
        <f>IF(入力!G72="","",入力!G72)</f>
        <v/>
      </c>
      <c r="H72" s="146" t="str">
        <f>IF(入力!H72="","",入力!H72)</f>
        <v/>
      </c>
      <c r="I72" s="220" t="str">
        <f>IF(入力!I72="","",入力!I72)</f>
        <v/>
      </c>
      <c r="J72" s="122" t="str">
        <f>IF(入力!J72="","",入力!J72)</f>
        <v/>
      </c>
      <c r="K72" s="406" t="str">
        <f>IF(入力!K72="","",入力!K72)</f>
        <v/>
      </c>
      <c r="L72" s="342" t="str">
        <f>IF(入力!L72="","",入力!L72)</f>
        <v/>
      </c>
      <c r="M72" s="325" t="str">
        <f>IF(入力!M72="","",入力!M72)</f>
        <v/>
      </c>
      <c r="N72" s="325" t="str">
        <f>IF(入力!N72="","",入力!N72)</f>
        <v/>
      </c>
      <c r="O72" s="325" t="str">
        <f>IF(入力!O72="", IF(OR(入力!L72="",入力!M72="",入力!N72=""),"",(入力!L72-(入力!L72*(4.57/(1.0868-0.00133*(入力!M72+入力!N72))-4.142)*100)/100)),入力!O72)</f>
        <v/>
      </c>
      <c r="P72" s="325" t="str">
        <f>IF(入力!P72="", IF(入力!K72="","",IF(入力!L72="","",入力!L72/POWER(入力!K72/100,2))),入力!P72)</f>
        <v/>
      </c>
      <c r="Q72" s="407" t="str">
        <f>IF(入力!Q72="","",入力!Q72)</f>
        <v/>
      </c>
      <c r="R72" s="379" t="str">
        <f>IF(入力!R72="","",入力!R72)</f>
        <v/>
      </c>
      <c r="S72" s="342" t="str">
        <f>IF(入力!S72="","",入力!S72)</f>
        <v/>
      </c>
      <c r="T72" s="352" t="str">
        <f>IF(入力!T72="","",入力!T72)</f>
        <v/>
      </c>
      <c r="U72" s="344" t="str">
        <f>IF(入力!U72="","",入力!U72)</f>
        <v/>
      </c>
      <c r="V72" s="413" t="str">
        <f>IF(入力!V72="","",入力!V72)</f>
        <v/>
      </c>
      <c r="W72" s="417" t="str">
        <f>IF(入力!W72="","",入力!W72)</f>
        <v/>
      </c>
      <c r="X72" s="418" t="str">
        <f>IF(入力!X72="","",入力!X72)</f>
        <v/>
      </c>
      <c r="Y72" s="361" t="str">
        <f>IF(入力!Y72="", IF(入力!W72="",IF(入力!X72="","",入力!X72-入力!Q72),IF(入力!X72="",入力!W72-入力!Q72,IF(入力!W72&gt;入力!X72,入力!W72-入力!Q72,入力!X72-入力!Q72))),入力!Y72)</f>
        <v/>
      </c>
      <c r="Z72" s="361" t="str">
        <f>IF(入力!Z72="","",入力!Z72)</f>
        <v/>
      </c>
      <c r="AA72" s="361" t="str">
        <f>IF(入力!AA72="","",入力!AA72)</f>
        <v/>
      </c>
      <c r="AB72" s="361" t="str">
        <f>IF(入力!AB72="", IF(入力!Z72="",IF(入力!AA72="","",入力!AA72-入力!Q72),IF(入力!AA72="",入力!Z72-入力!Q72,IF(入力!Z72&gt;入力!AA72,入力!Z72-入力!Q72,入力!AA72-入力!Q72))),入力!AB72)</f>
        <v/>
      </c>
      <c r="AC72" s="361" t="str">
        <f>IF(入力!AC72="","",入力!AC72)</f>
        <v/>
      </c>
      <c r="AD72" s="361" t="str">
        <f>IF(入力!AD72="","",入力!AD72)</f>
        <v/>
      </c>
      <c r="AE72" s="361" t="str">
        <f>IF(入力!AE72="", IF(入力!AC72="",IF(入力!AD72="","",入力!AD72-入力!Q72),IF(入力!AD72="",入力!AC72-入力!Q72,IF(入力!AC72&gt;入力!AD72,入力!AC72-入力!Q72,入力!AD72-入力!Q72))),入力!AE72)</f>
        <v/>
      </c>
      <c r="AF72" s="361" t="str">
        <f>IF(入力!AF72="","",入力!AF72)</f>
        <v/>
      </c>
      <c r="AG72" s="361" t="str">
        <f>IF(入力!AG72="","",入力!AG72)</f>
        <v/>
      </c>
      <c r="AH72" s="361" t="str">
        <f>IF(入力!AH72="", IF(入力!AF72="",IF(入力!AG72="","",入力!AG72-入力!Q72),IF(入力!AG72="",入力!AF72-入力!Q72,IF(入力!AF72&gt;入力!AG72,入力!AF72-入力!Q72,入力!AG72-入力!Q72))),入力!AH72)</f>
        <v/>
      </c>
      <c r="AI72" s="342" t="str">
        <f>IF(入力!AI72="","",入力!AI72)</f>
        <v/>
      </c>
      <c r="AJ72" s="354" t="str">
        <f>IF(入力!AJ72="","",入力!AJ72)</f>
        <v/>
      </c>
      <c r="AK72" s="340" t="str">
        <f>IF(入力!AK72="","",入力!AK72)</f>
        <v/>
      </c>
      <c r="AL72" s="345" t="str">
        <f>IF(入力!AL72="","",入力!AL72)</f>
        <v/>
      </c>
      <c r="AM72" s="324" t="str">
        <f>IF(入力!AM72="","",入力!AM72)</f>
        <v/>
      </c>
      <c r="AN72" s="379" t="str">
        <f>IF(入力!AN72="","",入力!AN72)</f>
        <v/>
      </c>
      <c r="AO72" s="324" t="str">
        <f>IF(入力!AO72="","",入力!AO72)</f>
        <v/>
      </c>
      <c r="AP72" s="379" t="str">
        <f>IF(入力!AP72="","",入力!AP72)</f>
        <v/>
      </c>
      <c r="AQ72" s="324" t="str">
        <f>IF(入力!AQ72="","",入力!AQ72)</f>
        <v/>
      </c>
      <c r="AR72" s="379" t="str">
        <f>IF(入力!AR72="","",入力!AR72)</f>
        <v/>
      </c>
      <c r="AS72" s="389" t="str">
        <f>IF(入力!AS72="","",入力!AS72)</f>
        <v/>
      </c>
      <c r="AT72" s="425" t="str">
        <f>IF(入力!AT72="","",入力!AT72)</f>
        <v/>
      </c>
      <c r="AU72" s="324" t="str">
        <f>IF(入力!AU72="","",入力!AU72)</f>
        <v/>
      </c>
      <c r="AV72" s="332" t="str">
        <f>IF(入力!AV72="","",入力!AV72)</f>
        <v/>
      </c>
      <c r="AW72" s="324" t="str">
        <f>IF(入力!AW72="","",入力!AW72)</f>
        <v/>
      </c>
      <c r="AX72" s="396" t="str">
        <f>IF(入力!AX72="","",入力!AX72)</f>
        <v/>
      </c>
    </row>
    <row r="73" spans="1:50" ht="14.25" thickBot="1">
      <c r="A73" s="223">
        <f>IF(入力!A73="","",入力!A73)</f>
        <v>60</v>
      </c>
      <c r="B73" s="164" t="str">
        <f>IF(入力!B73="","",入力!B73)</f>
        <v/>
      </c>
      <c r="C73" s="164" t="str">
        <f>IF(入力!C73="","",入力!C73)</f>
        <v/>
      </c>
      <c r="D73" s="113" t="str">
        <f>IF(入力!D73="","",入力!D73)</f>
        <v/>
      </c>
      <c r="E73" s="87" t="str">
        <f>IF(入力!E73="", IF(D73="","",DATEDIF(D73,入力!$C$3,"Y")),入力!E73)</f>
        <v/>
      </c>
      <c r="F73" s="87" t="str">
        <f>IF(入力!F73="","",入力!F73)</f>
        <v/>
      </c>
      <c r="G73" s="164" t="str">
        <f>IF(入力!G73="","",入力!G73)</f>
        <v/>
      </c>
      <c r="H73" s="164" t="str">
        <f>IF(入力!H73="","",入力!H73)</f>
        <v/>
      </c>
      <c r="I73" s="220" t="str">
        <f>IF(入力!I73="","",入力!I73)</f>
        <v/>
      </c>
      <c r="J73" s="122" t="str">
        <f>IF(入力!J73="","",入力!J73)</f>
        <v/>
      </c>
      <c r="K73" s="408" t="str">
        <f>IF(入力!K73="","",入力!K73)</f>
        <v/>
      </c>
      <c r="L73" s="412" t="str">
        <f>IF(入力!L73="","",入力!L73)</f>
        <v/>
      </c>
      <c r="M73" s="409" t="str">
        <f>IF(入力!M73="","",入力!M73)</f>
        <v/>
      </c>
      <c r="N73" s="409" t="str">
        <f>IF(入力!N73="","",入力!N73)</f>
        <v/>
      </c>
      <c r="O73" s="325" t="str">
        <f>IF(入力!O73="", IF(OR(入力!L73="",入力!M73="",入力!N73=""),"",(入力!L73-(入力!L73*(4.57/(1.0868-0.00133*(入力!M73+入力!N73))-4.142)*100)/100)),入力!O73)</f>
        <v/>
      </c>
      <c r="P73" s="325" t="str">
        <f>IF(入力!P73="", IF(入力!K73="","",IF(入力!L73="","",入力!L73/POWER(入力!K73/100,2))),入力!P73)</f>
        <v/>
      </c>
      <c r="Q73" s="410" t="str">
        <f>IF(入力!Q73="","",入力!Q73)</f>
        <v/>
      </c>
      <c r="R73" s="411" t="str">
        <f>IF(入力!R73="","",入力!R73)</f>
        <v/>
      </c>
      <c r="S73" s="412" t="str">
        <f>IF(入力!S73="","",入力!S73)</f>
        <v/>
      </c>
      <c r="T73" s="414" t="str">
        <f>IF(入力!T73="","",入力!T73)</f>
        <v/>
      </c>
      <c r="U73" s="415" t="str">
        <f>IF(入力!U73="","",入力!U73)</f>
        <v/>
      </c>
      <c r="V73" s="416" t="str">
        <f>IF(入力!V73="","",入力!V73)</f>
        <v/>
      </c>
      <c r="W73" s="419" t="str">
        <f>IF(入力!W73="","",入力!W73)</f>
        <v/>
      </c>
      <c r="X73" s="420" t="str">
        <f>IF(入力!X73="","",入力!X73)</f>
        <v/>
      </c>
      <c r="Y73" s="421" t="str">
        <f>IF(入力!Y73="", IF(入力!W73="",IF(入力!X73="","",入力!X73-入力!Q73),IF(入力!X73="",入力!W73-入力!Q73,IF(入力!W73&gt;入力!X73,入力!W73-入力!Q73,入力!X73-入力!Q73))),入力!Y73)</f>
        <v/>
      </c>
      <c r="Z73" s="421" t="str">
        <f>IF(入力!Z73="","",入力!Z73)</f>
        <v/>
      </c>
      <c r="AA73" s="421" t="str">
        <f>IF(入力!AA73="","",入力!AA73)</f>
        <v/>
      </c>
      <c r="AB73" s="421" t="str">
        <f>IF(入力!AB73="", IF(入力!Z73="",IF(入力!AA73="","",入力!AA73-入力!Q73),IF(入力!AA73="",入力!Z73-入力!Q73,IF(入力!Z73&gt;入力!AA73,入力!Z73-入力!Q73,入力!AA73-入力!Q73))),入力!AB73)</f>
        <v/>
      </c>
      <c r="AC73" s="421" t="str">
        <f>IF(入力!AC73="","",入力!AC73)</f>
        <v/>
      </c>
      <c r="AD73" s="421" t="str">
        <f>IF(入力!AD73="","",入力!AD73)</f>
        <v/>
      </c>
      <c r="AE73" s="421" t="str">
        <f>IF(入力!AE73="", IF(入力!AC73="",IF(入力!AD73="","",入力!AD73-入力!Q73),IF(入力!AD73="",入力!AC73-入力!Q73,IF(入力!AC73&gt;入力!AD73,入力!AC73-入力!Q73,入力!AD73-入力!Q73))),入力!AE73)</f>
        <v/>
      </c>
      <c r="AF73" s="421" t="str">
        <f>IF(入力!AF73="","",入力!AF73)</f>
        <v/>
      </c>
      <c r="AG73" s="421" t="str">
        <f>IF(入力!AG73="","",入力!AG73)</f>
        <v/>
      </c>
      <c r="AH73" s="361" t="str">
        <f>IF(入力!AH73="", IF(入力!AF73="",IF(入力!AG73="","",入力!AG73-入力!Q73),IF(入力!AG73="",入力!AF73-入力!Q73,IF(入力!AF73&gt;入力!AG73,入力!AF73-入力!Q73,入力!AG73-入力!Q73))),入力!AH73)</f>
        <v/>
      </c>
      <c r="AI73" s="412" t="str">
        <f>IF(入力!AI73="","",入力!AI73)</f>
        <v/>
      </c>
      <c r="AJ73" s="422" t="str">
        <f>IF(入力!AJ73="","",入力!AJ73)</f>
        <v/>
      </c>
      <c r="AK73" s="423" t="str">
        <f>IF(入力!AK73="","",入力!AK73)</f>
        <v/>
      </c>
      <c r="AL73" s="422" t="str">
        <f>IF(入力!AL73="","",入力!AL73)</f>
        <v/>
      </c>
      <c r="AM73" s="424" t="str">
        <f>IF(入力!AM73="","",入力!AM73)</f>
        <v/>
      </c>
      <c r="AN73" s="411" t="str">
        <f>IF(入力!AN73="","",入力!AN73)</f>
        <v/>
      </c>
      <c r="AO73" s="424" t="str">
        <f>IF(入力!AO73="","",入力!AO73)</f>
        <v/>
      </c>
      <c r="AP73" s="411" t="str">
        <f>IF(入力!AP73="","",入力!AP73)</f>
        <v/>
      </c>
      <c r="AQ73" s="424" t="str">
        <f>IF(入力!AQ73="","",入力!AQ73)</f>
        <v/>
      </c>
      <c r="AR73" s="411" t="str">
        <f>IF(入力!AR73="","",入力!AR73)</f>
        <v/>
      </c>
      <c r="AS73" s="419" t="str">
        <f>IF(入力!AS73="","",入力!AS73)</f>
        <v/>
      </c>
      <c r="AT73" s="426" t="str">
        <f>IF(入力!AT73="","",入力!AT73)</f>
        <v/>
      </c>
      <c r="AU73" s="424" t="str">
        <f>IF(入力!AU73="","",入力!AU73)</f>
        <v/>
      </c>
      <c r="AV73" s="409" t="str">
        <f>IF(入力!AV73="","",入力!AV73)</f>
        <v/>
      </c>
      <c r="AW73" s="424" t="str">
        <f>IF(入力!AW73="","",入力!AW73)</f>
        <v/>
      </c>
      <c r="AX73" s="427" t="str">
        <f>IF(入力!AX73="","",入力!AX73)</f>
        <v/>
      </c>
    </row>
    <row r="74" spans="1:50" ht="14.25" thickTop="1">
      <c r="A74" s="224"/>
      <c r="B74" s="206"/>
      <c r="C74" s="206"/>
      <c r="D74" s="206"/>
      <c r="E74" s="206"/>
      <c r="F74" s="206"/>
      <c r="G74" s="206"/>
      <c r="H74" s="206"/>
      <c r="I74" s="645" t="s">
        <v>140</v>
      </c>
      <c r="J74" s="736"/>
      <c r="K74" s="428" t="str">
        <f>IF(COUNTBLANK(K14:K73)=60,"",AVERAGE(K14:K73))</f>
        <v/>
      </c>
      <c r="L74" s="437" t="str">
        <f t="shared" ref="L74:AX74" si="0">IF(COUNTBLANK(L14:L73)=60,"",AVERAGE(L14:L73))</f>
        <v/>
      </c>
      <c r="M74" s="429" t="str">
        <f t="shared" si="0"/>
        <v/>
      </c>
      <c r="N74" s="429" t="str">
        <f t="shared" si="0"/>
        <v/>
      </c>
      <c r="O74" s="429" t="str">
        <f t="shared" si="0"/>
        <v/>
      </c>
      <c r="P74" s="429" t="str">
        <f t="shared" si="0"/>
        <v/>
      </c>
      <c r="Q74" s="429" t="str">
        <f t="shared" si="0"/>
        <v/>
      </c>
      <c r="R74" s="430" t="str">
        <f t="shared" si="0"/>
        <v/>
      </c>
      <c r="S74" s="437" t="str">
        <f t="shared" si="0"/>
        <v/>
      </c>
      <c r="T74" s="440" t="str">
        <f t="shared" si="0"/>
        <v/>
      </c>
      <c r="U74" s="441" t="str">
        <f t="shared" si="0"/>
        <v/>
      </c>
      <c r="V74" s="437" t="str">
        <f t="shared" si="0"/>
        <v/>
      </c>
      <c r="W74" s="446" t="str">
        <f t="shared" si="0"/>
        <v/>
      </c>
      <c r="X74" s="447" t="str">
        <f t="shared" si="0"/>
        <v/>
      </c>
      <c r="Y74" s="447" t="str">
        <f t="shared" si="0"/>
        <v/>
      </c>
      <c r="Z74" s="447" t="str">
        <f t="shared" si="0"/>
        <v/>
      </c>
      <c r="AA74" s="447" t="str">
        <f t="shared" si="0"/>
        <v/>
      </c>
      <c r="AB74" s="447" t="str">
        <f t="shared" si="0"/>
        <v/>
      </c>
      <c r="AC74" s="447" t="str">
        <f t="shared" si="0"/>
        <v/>
      </c>
      <c r="AD74" s="447" t="str">
        <f t="shared" si="0"/>
        <v/>
      </c>
      <c r="AE74" s="447" t="str">
        <f t="shared" si="0"/>
        <v/>
      </c>
      <c r="AF74" s="447" t="str">
        <f t="shared" si="0"/>
        <v/>
      </c>
      <c r="AG74" s="447" t="str">
        <f t="shared" si="0"/>
        <v/>
      </c>
      <c r="AH74" s="447" t="str">
        <f t="shared" si="0"/>
        <v/>
      </c>
      <c r="AI74" s="437" t="str">
        <f t="shared" si="0"/>
        <v/>
      </c>
      <c r="AJ74" s="440" t="str">
        <f t="shared" si="0"/>
        <v/>
      </c>
      <c r="AK74" s="441" t="str">
        <f t="shared" si="0"/>
        <v/>
      </c>
      <c r="AL74" s="452" t="str">
        <f t="shared" si="0"/>
        <v/>
      </c>
      <c r="AM74" s="455" t="str">
        <f t="shared" si="0"/>
        <v/>
      </c>
      <c r="AN74" s="456" t="str">
        <f t="shared" si="0"/>
        <v/>
      </c>
      <c r="AO74" s="455" t="str">
        <f t="shared" si="0"/>
        <v/>
      </c>
      <c r="AP74" s="456" t="str">
        <f t="shared" si="0"/>
        <v/>
      </c>
      <c r="AQ74" s="455" t="str">
        <f t="shared" si="0"/>
        <v/>
      </c>
      <c r="AR74" s="430" t="str">
        <f t="shared" si="0"/>
        <v/>
      </c>
      <c r="AS74" s="446" t="str">
        <f t="shared" si="0"/>
        <v/>
      </c>
      <c r="AT74" s="461" t="str">
        <f t="shared" si="0"/>
        <v/>
      </c>
      <c r="AU74" s="428" t="str">
        <f t="shared" si="0"/>
        <v/>
      </c>
      <c r="AV74" s="429" t="str">
        <f t="shared" si="0"/>
        <v/>
      </c>
      <c r="AW74" s="429" t="str">
        <f t="shared" si="0"/>
        <v/>
      </c>
      <c r="AX74" s="464" t="str">
        <f t="shared" si="0"/>
        <v/>
      </c>
    </row>
    <row r="75" spans="1:50">
      <c r="A75" s="205"/>
      <c r="B75" s="206"/>
      <c r="C75" s="206"/>
      <c r="D75" s="206"/>
      <c r="E75" s="206"/>
      <c r="F75" s="206"/>
      <c r="G75" s="206"/>
      <c r="H75" s="206"/>
      <c r="I75" s="647" t="s">
        <v>141</v>
      </c>
      <c r="J75" s="648"/>
      <c r="K75" s="273" t="str">
        <f>IF(COUNTBLANK(K14:K73)=60,"",IF(COUNTBLANK(K14:K73)=59,"",STDEV(K14:K73)))</f>
        <v/>
      </c>
      <c r="L75" s="275" t="str">
        <f t="shared" ref="L75:AX75" si="1">IF(COUNTBLANK(L14:L73)=60,"",IF(COUNTBLANK(L14:L73)=59,"",STDEV(L14:L73)))</f>
        <v/>
      </c>
      <c r="M75" s="275" t="str">
        <f t="shared" si="1"/>
        <v/>
      </c>
      <c r="N75" s="275" t="str">
        <f t="shared" si="1"/>
        <v/>
      </c>
      <c r="O75" s="275" t="str">
        <f t="shared" si="1"/>
        <v/>
      </c>
      <c r="P75" s="275" t="str">
        <f t="shared" si="1"/>
        <v/>
      </c>
      <c r="Q75" s="275" t="str">
        <f t="shared" si="1"/>
        <v/>
      </c>
      <c r="R75" s="271" t="str">
        <f t="shared" si="1"/>
        <v/>
      </c>
      <c r="S75" s="275" t="str">
        <f t="shared" si="1"/>
        <v/>
      </c>
      <c r="T75" s="271" t="str">
        <f t="shared" si="1"/>
        <v/>
      </c>
      <c r="U75" s="273" t="str">
        <f t="shared" si="1"/>
        <v/>
      </c>
      <c r="V75" s="275" t="str">
        <f t="shared" si="1"/>
        <v/>
      </c>
      <c r="W75" s="273" t="str">
        <f t="shared" si="1"/>
        <v/>
      </c>
      <c r="X75" s="275" t="str">
        <f t="shared" si="1"/>
        <v/>
      </c>
      <c r="Y75" s="275" t="str">
        <f t="shared" si="1"/>
        <v/>
      </c>
      <c r="Z75" s="275" t="str">
        <f t="shared" si="1"/>
        <v/>
      </c>
      <c r="AA75" s="275" t="str">
        <f t="shared" si="1"/>
        <v/>
      </c>
      <c r="AB75" s="275" t="str">
        <f t="shared" si="1"/>
        <v/>
      </c>
      <c r="AC75" s="275" t="str">
        <f t="shared" si="1"/>
        <v/>
      </c>
      <c r="AD75" s="275" t="str">
        <f t="shared" si="1"/>
        <v/>
      </c>
      <c r="AE75" s="275" t="str">
        <f t="shared" si="1"/>
        <v/>
      </c>
      <c r="AF75" s="275" t="str">
        <f t="shared" si="1"/>
        <v/>
      </c>
      <c r="AG75" s="275" t="str">
        <f t="shared" si="1"/>
        <v/>
      </c>
      <c r="AH75" s="275" t="str">
        <f t="shared" si="1"/>
        <v/>
      </c>
      <c r="AI75" s="275" t="str">
        <f t="shared" si="1"/>
        <v/>
      </c>
      <c r="AJ75" s="271" t="str">
        <f t="shared" si="1"/>
        <v/>
      </c>
      <c r="AK75" s="273" t="str">
        <f t="shared" si="1"/>
        <v/>
      </c>
      <c r="AL75" s="315" t="str">
        <f t="shared" si="1"/>
        <v/>
      </c>
      <c r="AM75" s="282" t="str">
        <f t="shared" si="1"/>
        <v/>
      </c>
      <c r="AN75" s="315" t="str">
        <f t="shared" si="1"/>
        <v/>
      </c>
      <c r="AO75" s="282" t="str">
        <f t="shared" si="1"/>
        <v/>
      </c>
      <c r="AP75" s="315" t="str">
        <f t="shared" si="1"/>
        <v/>
      </c>
      <c r="AQ75" s="282" t="str">
        <f t="shared" si="1"/>
        <v/>
      </c>
      <c r="AR75" s="271" t="str">
        <f t="shared" si="1"/>
        <v/>
      </c>
      <c r="AS75" s="273" t="str">
        <f t="shared" si="1"/>
        <v/>
      </c>
      <c r="AT75" s="271" t="str">
        <f t="shared" si="1"/>
        <v/>
      </c>
      <c r="AU75" s="273" t="str">
        <f t="shared" si="1"/>
        <v/>
      </c>
      <c r="AV75" s="275" t="str">
        <f t="shared" si="1"/>
        <v/>
      </c>
      <c r="AW75" s="275" t="str">
        <f t="shared" si="1"/>
        <v/>
      </c>
      <c r="AX75" s="197" t="str">
        <f t="shared" si="1"/>
        <v/>
      </c>
    </row>
    <row r="76" spans="1:50">
      <c r="A76" s="205"/>
      <c r="B76" s="206"/>
      <c r="C76" s="206"/>
      <c r="D76" s="206"/>
      <c r="E76" s="206"/>
      <c r="F76" s="206"/>
      <c r="G76" s="206"/>
      <c r="H76" s="206"/>
      <c r="I76" s="647" t="s">
        <v>142</v>
      </c>
      <c r="J76" s="648"/>
      <c r="K76" s="431" t="str">
        <f>IF(COUNTBLANK(K14:K73)=60,"",MAX(K14:K73))</f>
        <v/>
      </c>
      <c r="L76" s="438" t="str">
        <f>IF(COUNTBLANK(L14:L73)=60,"",MIN(L14:L73))</f>
        <v/>
      </c>
      <c r="M76" s="432" t="str">
        <f t="shared" ref="M76:P76" si="2">IF(COUNTBLANK(M14:M73)=60,"",MIN(M14:M73))</f>
        <v/>
      </c>
      <c r="N76" s="432" t="str">
        <f t="shared" si="2"/>
        <v/>
      </c>
      <c r="O76" s="432" t="str">
        <f>IF(COUNTBLANK(O14:O73)=60,"",MAX(O14:O73))</f>
        <v/>
      </c>
      <c r="P76" s="432" t="str">
        <f t="shared" si="2"/>
        <v/>
      </c>
      <c r="Q76" s="432" t="str">
        <f>IF(COUNTBLANK(Q14:Q73)=60,"",MAX(Q14:Q73))</f>
        <v/>
      </c>
      <c r="R76" s="433" t="str">
        <f>IF(COUNTBLANK(R14:R73)=60,"",MAX(R14:R73))</f>
        <v/>
      </c>
      <c r="S76" s="438" t="str">
        <f t="shared" ref="S76:V76" si="3">IF(COUNTBLANK(S14:S73)=60,"",MIN(S14:S73))</f>
        <v/>
      </c>
      <c r="T76" s="442" t="str">
        <f t="shared" si="3"/>
        <v/>
      </c>
      <c r="U76" s="443" t="str">
        <f t="shared" si="3"/>
        <v/>
      </c>
      <c r="V76" s="438" t="str">
        <f t="shared" si="3"/>
        <v/>
      </c>
      <c r="W76" s="448" t="str">
        <f>IF(COUNTBLANK(W14:W73)=60,"",MAX(W14:W73))</f>
        <v/>
      </c>
      <c r="X76" s="449" t="str">
        <f t="shared" ref="X76:AX76" si="4">IF(COUNTBLANK(X14:X73)=60,"",MAX(X14:X73))</f>
        <v/>
      </c>
      <c r="Y76" s="449" t="str">
        <f t="shared" si="4"/>
        <v/>
      </c>
      <c r="Z76" s="449" t="str">
        <f t="shared" si="4"/>
        <v/>
      </c>
      <c r="AA76" s="449" t="str">
        <f t="shared" si="4"/>
        <v/>
      </c>
      <c r="AB76" s="449" t="str">
        <f t="shared" si="4"/>
        <v/>
      </c>
      <c r="AC76" s="449" t="str">
        <f t="shared" si="4"/>
        <v/>
      </c>
      <c r="AD76" s="449" t="str">
        <f t="shared" si="4"/>
        <v/>
      </c>
      <c r="AE76" s="449" t="str">
        <f t="shared" si="4"/>
        <v/>
      </c>
      <c r="AF76" s="449" t="str">
        <f t="shared" si="4"/>
        <v/>
      </c>
      <c r="AG76" s="449" t="str">
        <f t="shared" si="4"/>
        <v/>
      </c>
      <c r="AH76" s="449" t="str">
        <f t="shared" si="4"/>
        <v/>
      </c>
      <c r="AI76" s="438" t="str">
        <f t="shared" si="4"/>
        <v/>
      </c>
      <c r="AJ76" s="442" t="str">
        <f t="shared" si="4"/>
        <v/>
      </c>
      <c r="AK76" s="443" t="str">
        <f t="shared" si="4"/>
        <v/>
      </c>
      <c r="AL76" s="453" t="str">
        <f t="shared" si="4"/>
        <v/>
      </c>
      <c r="AM76" s="457" t="str">
        <f t="shared" si="4"/>
        <v/>
      </c>
      <c r="AN76" s="458" t="str">
        <f t="shared" si="4"/>
        <v/>
      </c>
      <c r="AO76" s="457" t="str">
        <f t="shared" si="4"/>
        <v/>
      </c>
      <c r="AP76" s="458" t="str">
        <f t="shared" si="4"/>
        <v/>
      </c>
      <c r="AQ76" s="457" t="str">
        <f t="shared" si="4"/>
        <v/>
      </c>
      <c r="AR76" s="433" t="str">
        <f t="shared" si="4"/>
        <v/>
      </c>
      <c r="AS76" s="448" t="str">
        <f t="shared" si="4"/>
        <v/>
      </c>
      <c r="AT76" s="462" t="str">
        <f t="shared" si="4"/>
        <v/>
      </c>
      <c r="AU76" s="431" t="str">
        <f t="shared" si="4"/>
        <v/>
      </c>
      <c r="AV76" s="432" t="str">
        <f t="shared" si="4"/>
        <v/>
      </c>
      <c r="AW76" s="432" t="str">
        <f t="shared" si="4"/>
        <v/>
      </c>
      <c r="AX76" s="465" t="str">
        <f t="shared" si="4"/>
        <v/>
      </c>
    </row>
    <row r="77" spans="1:50">
      <c r="A77" s="205"/>
      <c r="B77" s="206"/>
      <c r="C77" s="206"/>
      <c r="D77" s="206"/>
      <c r="E77" s="206"/>
      <c r="F77" s="206"/>
      <c r="G77" s="206"/>
      <c r="H77" s="206"/>
      <c r="I77" s="647" t="s">
        <v>143</v>
      </c>
      <c r="J77" s="648"/>
      <c r="K77" s="434" t="str">
        <f>IF(COUNTBLANK(K14:K73)=60,"",MIN(K14:K73))</f>
        <v/>
      </c>
      <c r="L77" s="439" t="str">
        <f>IF(COUNTBLANK(L14:L73)=60,"",MAX(L14:L73))</f>
        <v/>
      </c>
      <c r="M77" s="435" t="str">
        <f t="shared" ref="M77:P77" si="5">IF(COUNTBLANK(M14:M73)=60,"",MAX(M14:M73))</f>
        <v/>
      </c>
      <c r="N77" s="435" t="str">
        <f t="shared" si="5"/>
        <v/>
      </c>
      <c r="O77" s="435" t="str">
        <f>IF(COUNTBLANK(O14:O73)=60,"",MIN(O14:O73))</f>
        <v/>
      </c>
      <c r="P77" s="435" t="str">
        <f t="shared" si="5"/>
        <v/>
      </c>
      <c r="Q77" s="435" t="str">
        <f>IF(COUNTBLANK(Q14:Q73)=60,"",MIN(Q14:Q73))</f>
        <v/>
      </c>
      <c r="R77" s="436" t="str">
        <f>IF(COUNTBLANK(R14:R73)=60,"",MIN(R14:R73))</f>
        <v/>
      </c>
      <c r="S77" s="439" t="str">
        <f t="shared" ref="S77:V77" si="6">IF(COUNTBLANK(S14:S73)=60,"",MAX(S14:S73))</f>
        <v/>
      </c>
      <c r="T77" s="444" t="str">
        <f t="shared" si="6"/>
        <v/>
      </c>
      <c r="U77" s="445" t="str">
        <f t="shared" si="6"/>
        <v/>
      </c>
      <c r="V77" s="439" t="str">
        <f t="shared" si="6"/>
        <v/>
      </c>
      <c r="W77" s="450" t="str">
        <f>IF(COUNTBLANK(W14:W73)=60,"",MIN(W14:W73))</f>
        <v/>
      </c>
      <c r="X77" s="451" t="str">
        <f t="shared" ref="X77:AX77" si="7">IF(COUNTBLANK(X14:X73)=60,"",MIN(X14:X73))</f>
        <v/>
      </c>
      <c r="Y77" s="451" t="str">
        <f t="shared" si="7"/>
        <v/>
      </c>
      <c r="Z77" s="451" t="str">
        <f t="shared" si="7"/>
        <v/>
      </c>
      <c r="AA77" s="451" t="str">
        <f t="shared" si="7"/>
        <v/>
      </c>
      <c r="AB77" s="451" t="str">
        <f t="shared" si="7"/>
        <v/>
      </c>
      <c r="AC77" s="451" t="str">
        <f t="shared" si="7"/>
        <v/>
      </c>
      <c r="AD77" s="451" t="str">
        <f t="shared" si="7"/>
        <v/>
      </c>
      <c r="AE77" s="451" t="str">
        <f t="shared" si="7"/>
        <v/>
      </c>
      <c r="AF77" s="451" t="str">
        <f t="shared" si="7"/>
        <v/>
      </c>
      <c r="AG77" s="451" t="str">
        <f t="shared" si="7"/>
        <v/>
      </c>
      <c r="AH77" s="451" t="str">
        <f t="shared" si="7"/>
        <v/>
      </c>
      <c r="AI77" s="439" t="str">
        <f t="shared" si="7"/>
        <v/>
      </c>
      <c r="AJ77" s="444" t="str">
        <f t="shared" si="7"/>
        <v/>
      </c>
      <c r="AK77" s="445" t="str">
        <f t="shared" si="7"/>
        <v/>
      </c>
      <c r="AL77" s="454" t="str">
        <f t="shared" si="7"/>
        <v/>
      </c>
      <c r="AM77" s="459" t="str">
        <f t="shared" si="7"/>
        <v/>
      </c>
      <c r="AN77" s="460" t="str">
        <f t="shared" si="7"/>
        <v/>
      </c>
      <c r="AO77" s="459" t="str">
        <f t="shared" si="7"/>
        <v/>
      </c>
      <c r="AP77" s="460" t="str">
        <f t="shared" si="7"/>
        <v/>
      </c>
      <c r="AQ77" s="459" t="str">
        <f t="shared" si="7"/>
        <v/>
      </c>
      <c r="AR77" s="436" t="str">
        <f t="shared" si="7"/>
        <v/>
      </c>
      <c r="AS77" s="450" t="str">
        <f t="shared" si="7"/>
        <v/>
      </c>
      <c r="AT77" s="463" t="str">
        <f t="shared" si="7"/>
        <v/>
      </c>
      <c r="AU77" s="434" t="str">
        <f t="shared" si="7"/>
        <v/>
      </c>
      <c r="AV77" s="435" t="str">
        <f t="shared" si="7"/>
        <v/>
      </c>
      <c r="AW77" s="435" t="str">
        <f t="shared" si="7"/>
        <v/>
      </c>
      <c r="AX77" s="466" t="str">
        <f t="shared" si="7"/>
        <v/>
      </c>
    </row>
    <row r="78" spans="1:50">
      <c r="A78" s="205"/>
      <c r="B78" s="206"/>
      <c r="C78" s="206"/>
      <c r="D78" s="206"/>
      <c r="E78" s="206"/>
      <c r="F78" s="206"/>
      <c r="G78" s="206"/>
      <c r="H78" s="206"/>
      <c r="I78" s="647" t="s">
        <v>144</v>
      </c>
      <c r="J78" s="648"/>
      <c r="K78" s="431" t="str">
        <f>IF(COUNTBLANK(K14:K73)=60,"",MEDIAN(K14:K73))</f>
        <v/>
      </c>
      <c r="L78" s="438" t="str">
        <f t="shared" ref="L78:AX78" si="8">IF(COUNTBLANK(L14:L73)=60,"",MEDIAN(L14:L73))</f>
        <v/>
      </c>
      <c r="M78" s="432" t="str">
        <f t="shared" si="8"/>
        <v/>
      </c>
      <c r="N78" s="432" t="str">
        <f t="shared" si="8"/>
        <v/>
      </c>
      <c r="O78" s="432" t="str">
        <f t="shared" si="8"/>
        <v/>
      </c>
      <c r="P78" s="432" t="str">
        <f t="shared" si="8"/>
        <v/>
      </c>
      <c r="Q78" s="432" t="str">
        <f t="shared" si="8"/>
        <v/>
      </c>
      <c r="R78" s="433" t="str">
        <f t="shared" si="8"/>
        <v/>
      </c>
      <c r="S78" s="438" t="str">
        <f t="shared" si="8"/>
        <v/>
      </c>
      <c r="T78" s="442" t="str">
        <f t="shared" si="8"/>
        <v/>
      </c>
      <c r="U78" s="443" t="str">
        <f t="shared" si="8"/>
        <v/>
      </c>
      <c r="V78" s="438" t="str">
        <f t="shared" si="8"/>
        <v/>
      </c>
      <c r="W78" s="448" t="str">
        <f t="shared" si="8"/>
        <v/>
      </c>
      <c r="X78" s="449" t="str">
        <f t="shared" si="8"/>
        <v/>
      </c>
      <c r="Y78" s="449" t="str">
        <f t="shared" si="8"/>
        <v/>
      </c>
      <c r="Z78" s="449" t="str">
        <f t="shared" si="8"/>
        <v/>
      </c>
      <c r="AA78" s="449" t="str">
        <f t="shared" si="8"/>
        <v/>
      </c>
      <c r="AB78" s="449" t="str">
        <f t="shared" si="8"/>
        <v/>
      </c>
      <c r="AC78" s="449" t="str">
        <f t="shared" si="8"/>
        <v/>
      </c>
      <c r="AD78" s="449" t="str">
        <f t="shared" si="8"/>
        <v/>
      </c>
      <c r="AE78" s="449" t="str">
        <f t="shared" si="8"/>
        <v/>
      </c>
      <c r="AF78" s="449" t="str">
        <f t="shared" si="8"/>
        <v/>
      </c>
      <c r="AG78" s="449" t="str">
        <f t="shared" si="8"/>
        <v/>
      </c>
      <c r="AH78" s="449" t="str">
        <f t="shared" si="8"/>
        <v/>
      </c>
      <c r="AI78" s="438" t="str">
        <f t="shared" si="8"/>
        <v/>
      </c>
      <c r="AJ78" s="442" t="str">
        <f t="shared" si="8"/>
        <v/>
      </c>
      <c r="AK78" s="443" t="str">
        <f t="shared" si="8"/>
        <v/>
      </c>
      <c r="AL78" s="438" t="str">
        <f t="shared" si="8"/>
        <v/>
      </c>
      <c r="AM78" s="431" t="str">
        <f t="shared" si="8"/>
        <v/>
      </c>
      <c r="AN78" s="458" t="str">
        <f t="shared" si="8"/>
        <v/>
      </c>
      <c r="AO78" s="457" t="str">
        <f t="shared" si="8"/>
        <v/>
      </c>
      <c r="AP78" s="458" t="str">
        <f t="shared" si="8"/>
        <v/>
      </c>
      <c r="AQ78" s="457" t="str">
        <f t="shared" si="8"/>
        <v/>
      </c>
      <c r="AR78" s="433" t="str">
        <f t="shared" si="8"/>
        <v/>
      </c>
      <c r="AS78" s="448" t="str">
        <f t="shared" si="8"/>
        <v/>
      </c>
      <c r="AT78" s="462" t="str">
        <f t="shared" si="8"/>
        <v/>
      </c>
      <c r="AU78" s="431" t="str">
        <f t="shared" si="8"/>
        <v/>
      </c>
      <c r="AV78" s="432" t="str">
        <f t="shared" si="8"/>
        <v/>
      </c>
      <c r="AW78" s="432" t="str">
        <f t="shared" si="8"/>
        <v/>
      </c>
      <c r="AX78" s="467" t="str">
        <f t="shared" si="8"/>
        <v/>
      </c>
    </row>
    <row r="79" spans="1:50" ht="14.25" thickBot="1">
      <c r="A79" s="205"/>
      <c r="B79" s="206"/>
      <c r="C79" s="206"/>
      <c r="D79" s="206"/>
      <c r="E79" s="206"/>
      <c r="F79" s="206"/>
      <c r="G79" s="206"/>
      <c r="H79" s="225"/>
      <c r="I79" s="643" t="s">
        <v>145</v>
      </c>
      <c r="J79" s="644"/>
      <c r="K79" s="274" t="str">
        <f>IF(COUNTBLANK(K14:K73)=60,"",IF(COUNTBLANK(K14:K73)=59,"",VAR(K14:K73)))</f>
        <v/>
      </c>
      <c r="L79" s="276" t="str">
        <f t="shared" ref="L79:AX79" si="9">IF(COUNTBLANK(L14:L73)=60,"",IF(COUNTBLANK(L14:L73)=59,"",VAR(L14:L73)))</f>
        <v/>
      </c>
      <c r="M79" s="276" t="str">
        <f t="shared" si="9"/>
        <v/>
      </c>
      <c r="N79" s="276" t="str">
        <f t="shared" si="9"/>
        <v/>
      </c>
      <c r="O79" s="276" t="str">
        <f t="shared" si="9"/>
        <v/>
      </c>
      <c r="P79" s="276" t="str">
        <f t="shared" si="9"/>
        <v/>
      </c>
      <c r="Q79" s="276" t="str">
        <f t="shared" si="9"/>
        <v/>
      </c>
      <c r="R79" s="272" t="str">
        <f t="shared" si="9"/>
        <v/>
      </c>
      <c r="S79" s="276" t="str">
        <f t="shared" si="9"/>
        <v/>
      </c>
      <c r="T79" s="272" t="str">
        <f t="shared" si="9"/>
        <v/>
      </c>
      <c r="U79" s="274" t="str">
        <f t="shared" si="9"/>
        <v/>
      </c>
      <c r="V79" s="276" t="str">
        <f t="shared" si="9"/>
        <v/>
      </c>
      <c r="W79" s="274" t="str">
        <f t="shared" si="9"/>
        <v/>
      </c>
      <c r="X79" s="276" t="str">
        <f t="shared" si="9"/>
        <v/>
      </c>
      <c r="Y79" s="276" t="str">
        <f t="shared" si="9"/>
        <v/>
      </c>
      <c r="Z79" s="276" t="str">
        <f t="shared" si="9"/>
        <v/>
      </c>
      <c r="AA79" s="276" t="str">
        <f t="shared" si="9"/>
        <v/>
      </c>
      <c r="AB79" s="276" t="str">
        <f t="shared" si="9"/>
        <v/>
      </c>
      <c r="AC79" s="276" t="str">
        <f t="shared" si="9"/>
        <v/>
      </c>
      <c r="AD79" s="276" t="str">
        <f t="shared" si="9"/>
        <v/>
      </c>
      <c r="AE79" s="276" t="str">
        <f t="shared" si="9"/>
        <v/>
      </c>
      <c r="AF79" s="276" t="str">
        <f t="shared" si="9"/>
        <v/>
      </c>
      <c r="AG79" s="276" t="str">
        <f t="shared" si="9"/>
        <v/>
      </c>
      <c r="AH79" s="276" t="str">
        <f>IF(COUNTBLANK(AH14:AH73)=60,"",IF(COUNTBLANK(AH14:AH73)=59,"",VAR(AH14:AH73)))</f>
        <v/>
      </c>
      <c r="AI79" s="276" t="str">
        <f t="shared" si="9"/>
        <v/>
      </c>
      <c r="AJ79" s="272" t="str">
        <f t="shared" si="9"/>
        <v/>
      </c>
      <c r="AK79" s="274" t="str">
        <f t="shared" si="9"/>
        <v/>
      </c>
      <c r="AL79" s="276" t="str">
        <f t="shared" si="9"/>
        <v/>
      </c>
      <c r="AM79" s="274" t="str">
        <f t="shared" si="9"/>
        <v/>
      </c>
      <c r="AN79" s="278" t="str">
        <f t="shared" si="9"/>
        <v/>
      </c>
      <c r="AO79" s="283" t="str">
        <f t="shared" si="9"/>
        <v/>
      </c>
      <c r="AP79" s="278" t="str">
        <f t="shared" si="9"/>
        <v/>
      </c>
      <c r="AQ79" s="283" t="str">
        <f t="shared" si="9"/>
        <v/>
      </c>
      <c r="AR79" s="272" t="str">
        <f t="shared" si="9"/>
        <v/>
      </c>
      <c r="AS79" s="274" t="str">
        <f t="shared" si="9"/>
        <v/>
      </c>
      <c r="AT79" s="272" t="str">
        <f t="shared" si="9"/>
        <v/>
      </c>
      <c r="AU79" s="274" t="str">
        <f t="shared" si="9"/>
        <v/>
      </c>
      <c r="AV79" s="276" t="str">
        <f t="shared" si="9"/>
        <v/>
      </c>
      <c r="AW79" s="276" t="str">
        <f t="shared" si="9"/>
        <v/>
      </c>
      <c r="AX79" s="198" t="str">
        <f t="shared" si="9"/>
        <v/>
      </c>
    </row>
    <row r="80" spans="1:50">
      <c r="A80" s="159"/>
      <c r="B80" s="159"/>
      <c r="C80" s="159"/>
      <c r="D80" s="159"/>
      <c r="E80" s="159"/>
      <c r="F80" s="159"/>
      <c r="G80" s="159"/>
      <c r="H80" s="159"/>
      <c r="I80" s="178"/>
      <c r="J80" s="280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  <c r="AL80" s="281"/>
      <c r="AM80" s="281"/>
      <c r="AN80" s="281"/>
      <c r="AO80" s="281"/>
      <c r="AP80" s="281"/>
      <c r="AQ80" s="281"/>
      <c r="AR80" s="279"/>
      <c r="AS80" s="279"/>
      <c r="AT80" s="279"/>
      <c r="AU80" s="279"/>
      <c r="AV80" s="279"/>
      <c r="AW80" s="279"/>
      <c r="AX80" s="279"/>
    </row>
    <row r="81" spans="1:51" ht="14.25">
      <c r="A81" s="630" t="s">
        <v>244</v>
      </c>
      <c r="B81" s="630"/>
      <c r="C81" s="630"/>
      <c r="D81" s="630"/>
      <c r="E81" s="630"/>
      <c r="F81" s="149"/>
      <c r="G81" s="159"/>
      <c r="H81" s="159"/>
      <c r="I81" s="178"/>
      <c r="J81" s="178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</row>
    <row r="82" spans="1:51" ht="14.25" thickBot="1">
      <c r="G82" s="159"/>
      <c r="H82" s="159"/>
      <c r="I82" s="178"/>
      <c r="J82" s="178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</row>
    <row r="83" spans="1:51">
      <c r="A83" s="591" t="str">
        <f>IF(入力!A3="","",入力!A3)</f>
        <v>測定日【関数】</v>
      </c>
      <c r="B83" s="592"/>
      <c r="C83" s="584">
        <f>IF(入力!C3="","",入力!C3)</f>
        <v>43101</v>
      </c>
      <c r="D83" s="584"/>
      <c r="E83" s="585"/>
      <c r="G83" s="168" t="s">
        <v>150</v>
      </c>
      <c r="H83" s="159"/>
      <c r="I83" s="178"/>
      <c r="J83" s="178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</row>
    <row r="84" spans="1:51">
      <c r="A84" s="593" t="str">
        <f>IF(入力!A4="","",入力!A4)</f>
        <v>測定日【表示】</v>
      </c>
      <c r="B84" s="588"/>
      <c r="C84" s="586" t="str">
        <f>IF(入力!C4="","",入力!C4)</f>
        <v>2018.01.01</v>
      </c>
      <c r="D84" s="586"/>
      <c r="E84" s="587"/>
      <c r="G84" s="168" t="s">
        <v>151</v>
      </c>
      <c r="H84" s="159"/>
      <c r="I84" s="178"/>
      <c r="J84" s="178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</row>
    <row r="85" spans="1:51">
      <c r="A85" s="593" t="str">
        <f>IF(入力!A5="","",入力!A5)</f>
        <v>測定場所</v>
      </c>
      <c r="B85" s="588"/>
      <c r="C85" s="586" t="str">
        <f>IF(入力!C5="","",入力!C5)</f>
        <v>●●トレーニングセンター</v>
      </c>
      <c r="D85" s="586"/>
      <c r="E85" s="587"/>
      <c r="G85" s="168" t="s">
        <v>153</v>
      </c>
      <c r="H85" s="159"/>
      <c r="I85" s="178"/>
      <c r="J85" s="178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</row>
    <row r="86" spans="1:51">
      <c r="A86" s="593" t="str">
        <f>IF(入力!A6="","",入力!A6)</f>
        <v>チームカテゴリー</v>
      </c>
      <c r="B86" s="588"/>
      <c r="C86" s="586" t="str">
        <f>IF(入力!C6="","",入力!C6)</f>
        <v>●●チーム</v>
      </c>
      <c r="D86" s="586"/>
      <c r="E86" s="587"/>
      <c r="G86" s="168" t="s">
        <v>154</v>
      </c>
      <c r="H86" s="159"/>
      <c r="I86" s="178"/>
      <c r="J86" s="178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</row>
    <row r="87" spans="1:51" ht="14.25" thickBot="1">
      <c r="A87" s="582" t="str">
        <f>IF(入力!A7="","",入力!A7)</f>
        <v>入力者</v>
      </c>
      <c r="B87" s="583"/>
      <c r="C87" s="734" t="str">
        <f>IF(入力!C7="","",入力!C7)</f>
        <v>○○ ○○</v>
      </c>
      <c r="D87" s="734"/>
      <c r="E87" s="735"/>
      <c r="G87" s="168"/>
      <c r="H87" s="159"/>
      <c r="I87" s="178"/>
      <c r="J87" s="178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</row>
    <row r="88" spans="1:51" ht="14.25" thickBo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</row>
    <row r="89" spans="1:51">
      <c r="A89" s="594" t="s">
        <v>30</v>
      </c>
      <c r="B89" s="556" t="s">
        <v>43</v>
      </c>
      <c r="C89" s="556" t="s">
        <v>89</v>
      </c>
      <c r="D89" s="556" t="s">
        <v>59</v>
      </c>
      <c r="E89" s="556" t="s">
        <v>64</v>
      </c>
      <c r="F89" s="556" t="s">
        <v>90</v>
      </c>
      <c r="G89" s="556" t="s">
        <v>62</v>
      </c>
      <c r="H89" s="556" t="s">
        <v>237</v>
      </c>
      <c r="I89" s="556" t="s">
        <v>60</v>
      </c>
      <c r="J89" s="569" t="s">
        <v>61</v>
      </c>
      <c r="K89" s="559" t="s">
        <v>99</v>
      </c>
      <c r="L89" s="560"/>
      <c r="M89" s="560"/>
      <c r="N89" s="560"/>
      <c r="O89" s="560"/>
      <c r="P89" s="560"/>
      <c r="Q89" s="561"/>
      <c r="R89" s="649" t="s">
        <v>100</v>
      </c>
      <c r="S89" s="653" t="s">
        <v>103</v>
      </c>
      <c r="T89" s="542" t="s">
        <v>110</v>
      </c>
      <c r="U89" s="543"/>
      <c r="V89" s="543"/>
      <c r="W89" s="543"/>
      <c r="X89" s="543"/>
      <c r="Y89" s="543"/>
      <c r="Z89" s="543"/>
      <c r="AA89" s="543"/>
      <c r="AB89" s="543"/>
      <c r="AC89" s="544"/>
      <c r="AD89" s="615" t="s">
        <v>113</v>
      </c>
      <c r="AE89" s="616"/>
      <c r="AF89" s="616"/>
      <c r="AG89" s="616"/>
      <c r="AH89" s="616"/>
      <c r="AI89" s="617"/>
      <c r="AJ89" s="609" t="s">
        <v>119</v>
      </c>
      <c r="AK89" s="610"/>
      <c r="AL89" s="660" t="s">
        <v>169</v>
      </c>
      <c r="AM89" s="661"/>
      <c r="AN89" s="664" t="s">
        <v>166</v>
      </c>
    </row>
    <row r="90" spans="1:51">
      <c r="A90" s="595"/>
      <c r="B90" s="557"/>
      <c r="C90" s="557"/>
      <c r="D90" s="557"/>
      <c r="E90" s="557"/>
      <c r="F90" s="557"/>
      <c r="G90" s="557"/>
      <c r="H90" s="557"/>
      <c r="I90" s="557"/>
      <c r="J90" s="570"/>
      <c r="K90" s="562"/>
      <c r="L90" s="563"/>
      <c r="M90" s="563"/>
      <c r="N90" s="563"/>
      <c r="O90" s="563"/>
      <c r="P90" s="563"/>
      <c r="Q90" s="564"/>
      <c r="R90" s="650"/>
      <c r="S90" s="654"/>
      <c r="T90" s="550" t="s">
        <v>111</v>
      </c>
      <c r="U90" s="551"/>
      <c r="V90" s="551"/>
      <c r="W90" s="551"/>
      <c r="X90" s="551"/>
      <c r="Y90" s="551"/>
      <c r="Z90" s="551"/>
      <c r="AA90" s="551"/>
      <c r="AB90" s="552"/>
      <c r="AC90" s="322" t="s">
        <v>104</v>
      </c>
      <c r="AD90" s="597" t="s">
        <v>114</v>
      </c>
      <c r="AE90" s="598"/>
      <c r="AF90" s="613" t="s">
        <v>115</v>
      </c>
      <c r="AG90" s="598"/>
      <c r="AH90" s="613" t="s">
        <v>116</v>
      </c>
      <c r="AI90" s="598"/>
      <c r="AJ90" s="611"/>
      <c r="AK90" s="612"/>
      <c r="AL90" s="662"/>
      <c r="AM90" s="663"/>
      <c r="AN90" s="665"/>
    </row>
    <row r="91" spans="1:51">
      <c r="A91" s="595"/>
      <c r="B91" s="557"/>
      <c r="C91" s="557"/>
      <c r="D91" s="557"/>
      <c r="E91" s="557"/>
      <c r="F91" s="557"/>
      <c r="G91" s="557"/>
      <c r="H91" s="557"/>
      <c r="I91" s="557"/>
      <c r="J91" s="570"/>
      <c r="K91" s="151" t="s">
        <v>91</v>
      </c>
      <c r="L91" s="152" t="s">
        <v>92</v>
      </c>
      <c r="M91" s="153" t="s">
        <v>93</v>
      </c>
      <c r="N91" s="153" t="s">
        <v>107</v>
      </c>
      <c r="O91" s="153" t="s">
        <v>98</v>
      </c>
      <c r="P91" s="567" t="s">
        <v>148</v>
      </c>
      <c r="Q91" s="568"/>
      <c r="R91" s="297" t="s">
        <v>101</v>
      </c>
      <c r="S91" s="304" t="s">
        <v>271</v>
      </c>
      <c r="T91" s="554" t="s">
        <v>112</v>
      </c>
      <c r="U91" s="555"/>
      <c r="V91" s="546" t="s">
        <v>105</v>
      </c>
      <c r="W91" s="548"/>
      <c r="X91" s="546" t="s">
        <v>239</v>
      </c>
      <c r="Y91" s="548"/>
      <c r="Z91" s="546" t="s">
        <v>242</v>
      </c>
      <c r="AA91" s="548"/>
      <c r="AB91" s="294" t="s">
        <v>106</v>
      </c>
      <c r="AC91" s="296" t="s">
        <v>241</v>
      </c>
      <c r="AD91" s="599" t="s">
        <v>117</v>
      </c>
      <c r="AE91" s="600"/>
      <c r="AF91" s="312" t="s">
        <v>118</v>
      </c>
      <c r="AG91" s="316" t="s">
        <v>175</v>
      </c>
      <c r="AH91" s="599" t="s">
        <v>236</v>
      </c>
      <c r="AI91" s="600"/>
      <c r="AJ91" s="156" t="s">
        <v>120</v>
      </c>
      <c r="AK91" s="199" t="s">
        <v>121</v>
      </c>
      <c r="AL91" s="213" t="s">
        <v>173</v>
      </c>
      <c r="AM91" s="214" t="s">
        <v>174</v>
      </c>
      <c r="AN91" s="202"/>
    </row>
    <row r="92" spans="1:51">
      <c r="A92" s="595"/>
      <c r="B92" s="557"/>
      <c r="C92" s="557"/>
      <c r="D92" s="557"/>
      <c r="E92" s="557"/>
      <c r="F92" s="557"/>
      <c r="G92" s="557"/>
      <c r="H92" s="557"/>
      <c r="I92" s="557"/>
      <c r="J92" s="570"/>
      <c r="K92" s="140"/>
      <c r="L92" s="141"/>
      <c r="M92" s="142"/>
      <c r="N92" s="142"/>
      <c r="O92" s="142"/>
      <c r="P92" s="154" t="s">
        <v>126</v>
      </c>
      <c r="Q92" s="155" t="s">
        <v>127</v>
      </c>
      <c r="R92" s="298"/>
      <c r="S92" s="305"/>
      <c r="T92" s="124"/>
      <c r="U92" s="126" t="s">
        <v>124</v>
      </c>
      <c r="V92" s="124"/>
      <c r="W92" s="126" t="s">
        <v>124</v>
      </c>
      <c r="X92" s="124"/>
      <c r="Y92" s="126" t="s">
        <v>124</v>
      </c>
      <c r="Z92" s="124"/>
      <c r="AA92" s="126" t="s">
        <v>124</v>
      </c>
      <c r="AB92" s="295"/>
      <c r="AC92" s="320"/>
      <c r="AD92" s="125" t="s">
        <v>128</v>
      </c>
      <c r="AE92" s="313" t="s">
        <v>129</v>
      </c>
      <c r="AF92" s="125"/>
      <c r="AG92" s="317"/>
      <c r="AH92" s="125" t="s">
        <v>176</v>
      </c>
      <c r="AI92" s="138" t="s">
        <v>177</v>
      </c>
      <c r="AJ92" s="139"/>
      <c r="AK92" s="200"/>
      <c r="AL92" s="215"/>
      <c r="AM92" s="216"/>
      <c r="AN92" s="203"/>
    </row>
    <row r="93" spans="1:51">
      <c r="A93" s="596"/>
      <c r="B93" s="558"/>
      <c r="C93" s="558"/>
      <c r="D93" s="558"/>
      <c r="E93" s="558"/>
      <c r="F93" s="558"/>
      <c r="G93" s="558"/>
      <c r="H93" s="558"/>
      <c r="I93" s="558"/>
      <c r="J93" s="571"/>
      <c r="K93" s="127" t="s">
        <v>95</v>
      </c>
      <c r="L93" s="128" t="s">
        <v>94</v>
      </c>
      <c r="M93" s="129" t="s">
        <v>97</v>
      </c>
      <c r="N93" s="129" t="s">
        <v>94</v>
      </c>
      <c r="O93" s="129" t="s">
        <v>300</v>
      </c>
      <c r="P93" s="165" t="s">
        <v>95</v>
      </c>
      <c r="Q93" s="166" t="s">
        <v>95</v>
      </c>
      <c r="R93" s="130" t="s">
        <v>102</v>
      </c>
      <c r="S93" s="306" t="s">
        <v>102</v>
      </c>
      <c r="T93" s="137" t="s">
        <v>95</v>
      </c>
      <c r="U93" s="135" t="s">
        <v>95</v>
      </c>
      <c r="V93" s="133" t="s">
        <v>95</v>
      </c>
      <c r="W93" s="135" t="s">
        <v>95</v>
      </c>
      <c r="X93" s="133" t="s">
        <v>95</v>
      </c>
      <c r="Y93" s="135" t="s">
        <v>95</v>
      </c>
      <c r="Z93" s="133" t="s">
        <v>95</v>
      </c>
      <c r="AA93" s="135" t="s">
        <v>95</v>
      </c>
      <c r="AB93" s="136" t="s">
        <v>109</v>
      </c>
      <c r="AC93" s="321" t="s">
        <v>109</v>
      </c>
      <c r="AD93" s="132" t="s">
        <v>95</v>
      </c>
      <c r="AE93" s="314" t="s">
        <v>95</v>
      </c>
      <c r="AF93" s="311" t="s">
        <v>95</v>
      </c>
      <c r="AG93" s="314" t="s">
        <v>168</v>
      </c>
      <c r="AH93" s="311" t="s">
        <v>95</v>
      </c>
      <c r="AI93" s="157" t="s">
        <v>95</v>
      </c>
      <c r="AJ93" s="158" t="s">
        <v>109</v>
      </c>
      <c r="AK93" s="201" t="s">
        <v>132</v>
      </c>
      <c r="AL93" s="217" t="s">
        <v>301</v>
      </c>
      <c r="AM93" s="218" t="s">
        <v>301</v>
      </c>
      <c r="AN93" s="204"/>
    </row>
    <row r="94" spans="1:51">
      <c r="A94" s="84">
        <f>IF(入力!A14="","",入力!A14)</f>
        <v>1</v>
      </c>
      <c r="B94" s="146" t="str">
        <f>IF(入力!B14="","",入力!B14)</f>
        <v/>
      </c>
      <c r="C94" s="146" t="str">
        <f>IF(入力!C14="","",入力!C14)</f>
        <v/>
      </c>
      <c r="D94" s="175" t="str">
        <f>IF(入力!D14="","",入力!D14)</f>
        <v/>
      </c>
      <c r="E94" s="75" t="str">
        <f>IF(入力!E14="", IF(D94="","",DATEDIF(D94,入力!$C$3,"Y")),入力!E14)</f>
        <v/>
      </c>
      <c r="F94" s="75" t="str">
        <f>IF(入力!F14="","",入力!F14)</f>
        <v/>
      </c>
      <c r="G94" s="146" t="str">
        <f>IF(入力!G14="","",入力!G14)</f>
        <v/>
      </c>
      <c r="H94" s="146" t="str">
        <f>IF(入力!H14="","",入力!H14)</f>
        <v/>
      </c>
      <c r="I94" s="75" t="str">
        <f>IF(入力!I14="","",入力!I14)</f>
        <v/>
      </c>
      <c r="J94" s="121" t="str">
        <f>IF(入力!J14="","",入力!J14)</f>
        <v/>
      </c>
      <c r="K94" s="406" t="str">
        <f>IF(入力!K14="","",入力!K14)</f>
        <v/>
      </c>
      <c r="L94" s="342" t="str">
        <f>IF(入力!L14="","",入力!L14)</f>
        <v/>
      </c>
      <c r="M94" s="325" t="str">
        <f>IF(OR(入力!M14="",入力!N14=""),"",((4.57/(1.0868-0.00133*(入力!M14+入力!N14))-4.142)*100))</f>
        <v/>
      </c>
      <c r="N94" s="325" t="str">
        <f>IF(入力!O14="", IF(OR(入力!L14="",入力!M14="",入力!N14=""),"",(入力!L14-(入力!L14*(4.57/(1.0868-0.00133*(入力!M14+入力!N14))-4.142)*100)/100)),入力!O14)</f>
        <v/>
      </c>
      <c r="O94" s="325" t="str">
        <f>IF(入力!P14="", IF(入力!K14="","",IF(入力!L14="","",入力!L14/POWER(入力!K14/100,2))),入力!P14)</f>
        <v/>
      </c>
      <c r="P94" s="325" t="str">
        <f>IF(入力!Q14="","",入力!Q14)</f>
        <v/>
      </c>
      <c r="Q94" s="407" t="str">
        <f>IF(入力!R14="","",入力!R14)</f>
        <v/>
      </c>
      <c r="R94" s="468" t="str">
        <f xml:space="preserve"> IF(入力!S14="",IF(入力!T14="","",入力!T14),IF(入力!T14="",入力!S14,IF(入力!S14&gt;入力!T14,入力!T14,入力!S14)))</f>
        <v/>
      </c>
      <c r="S94" s="468" t="str">
        <f>IF(入力!U14="",IF(入力!V14="","",入力!V14),IF(入力!V14="",入力!U14,IF(入力!U14&gt;入力!V14,入力!V14,入力!U14)))</f>
        <v/>
      </c>
      <c r="T94" s="362" t="str">
        <f>IF(入力!W14="",IF(入力!X14="","",入力!X14),IF(入力!X14="",入力!W14,IF(入力!W14&gt;入力!X14,入力!W14,入力!X14)))</f>
        <v/>
      </c>
      <c r="U94" s="361" t="str">
        <f>IF(入力!Y14="", IF(入力!W14="",IF(入力!X14="","",入力!X14-入力!Q14),IF(入力!X14="",入力!W14-入力!Q14,IF(入力!W14&gt;入力!X14,入力!W14-入力!Q14,入力!X14-入力!Q14))),入力!Y14)</f>
        <v/>
      </c>
      <c r="V94" s="361" t="str">
        <f>IF(入力!Z14="",IF(入力!AA14="","",入力!AA14),IF(入力!AA14="",入力!Z14,IF(入力!Z14&gt;入力!AA14,入力!Z14,入力!AA14)))</f>
        <v/>
      </c>
      <c r="W94" s="361" t="str">
        <f>IF(入力!AB14="", IF(入力!Z14="",IF(入力!AA14="","",入力!AA14-入力!Q14),IF(入力!AA14="",入力!Z14-入力!Q14,IF(入力!Z14&gt;入力!AA14,入力!Z14-入力!Q14,入力!AA14-入力!Q14))),入力!AB14)</f>
        <v/>
      </c>
      <c r="X94" s="361" t="str">
        <f>IF(入力!AC14="",IF(入力!AD14="","",入力!AD14),IF(入力!AD14="",入力!AC14,IF(入力!AC14&gt;入力!AD14,入力!AC14,入力!AD14)))</f>
        <v/>
      </c>
      <c r="Y94" s="361" t="str">
        <f>IF(入力!AE14="", IF(入力!AC14="",IF(入力!AD14="","",入力!AD14-入力!Q14),IF(入力!AD14="",入力!AC14-入力!Q14,IF(入力!AC14&gt;入力!AD14,入力!AC14-入力!Q14,入力!AD14-入力!Q14))),入力!AE14)</f>
        <v/>
      </c>
      <c r="Z94" s="361" t="str">
        <f>IF(入力!AF14="",IF(入力!AG14="","",入力!AG14),IF(入力!AG14="",入力!AF14,IF(入力!AF14&gt;入力!AG14,入力!AF14,入力!AG14)))</f>
        <v/>
      </c>
      <c r="AA94" s="361" t="str">
        <f>IF(入力!AH14="", IF(入力!AF14="",IF(入力!AG14="","",入力!AG14-入力!Q14),IF(入力!AG14="",入力!AF14-入力!Q14,IF(入力!AF14&gt;入力!AG14,入力!AF14-入力!Q14,入力!AG14-入力!Q14))),入力!AH14)</f>
        <v/>
      </c>
      <c r="AB94" s="354" t="str">
        <f>IF(入力!AI14="",IF(入力!AJ14="","",入力!AJ14),IF(入力!AJ14="",入力!AI14,IF(入力!AI14&gt;入力!AJ14,入力!AI14,入力!AJ14)))</f>
        <v/>
      </c>
      <c r="AC94" s="468" t="str">
        <f>IF(入力!AK14="",IF(入力!AL14="","",入力!AL14),IF(入力!AL14="",入力!AK14,IF(入力!AK14&gt;入力!AL14,入力!AK14,入力!AL14)))</f>
        <v/>
      </c>
      <c r="AD94" s="324" t="str">
        <f>IF(入力!AM14="","",入力!AM14)</f>
        <v/>
      </c>
      <c r="AE94" s="379" t="str">
        <f>IF(入力!AN14="","",入力!AN14)</f>
        <v/>
      </c>
      <c r="AF94" s="324" t="str">
        <f>IF(入力!AO14="","",入力!AO14)</f>
        <v/>
      </c>
      <c r="AG94" s="379" t="str">
        <f>IF(入力!AP14="","",入力!AP14)</f>
        <v/>
      </c>
      <c r="AH94" s="324" t="str">
        <f>IF(入力!AQ14="","",入力!AQ14)</f>
        <v/>
      </c>
      <c r="AI94" s="378" t="str">
        <f>IF(入力!AR14="","",入力!AR14)</f>
        <v/>
      </c>
      <c r="AJ94" s="389" t="str">
        <f>IF(入力!AS14="","",入力!AS14)</f>
        <v/>
      </c>
      <c r="AK94" s="472" t="str">
        <f>IF(入力!AT14="","",入力!AT14)</f>
        <v/>
      </c>
      <c r="AL94" s="474" t="str">
        <f>IF(入力!AU14="",IF(入力!AV14="","",入力!AV14),IF(入力!AV14="",入力!AU14,IF(入力!AU14&gt;入力!AV14,入力!AU14,入力!AV14)))</f>
        <v/>
      </c>
      <c r="AM94" s="382" t="str">
        <f>IF(入力!AW14="",IF(入力!AX14="","",入力!AX14),IF(入力!AX14="",入力!AW14,IF(入力!AW14&gt;入力!AX14,入力!AW14,入力!AX14)))</f>
        <v/>
      </c>
      <c r="AN94" s="476" t="str">
        <f>IF(入力!K14="","", IF(入力!AC14="","", IF(入力!Z14="","", K14/243*((MAX(入力!AC14,入力!AD14,入力!AF14,入力!AG14)-243)+(MAX(入力!Z14:'入力'!AA14)-243)))))</f>
        <v/>
      </c>
    </row>
    <row r="95" spans="1:51">
      <c r="A95" s="84">
        <f>IF(入力!A15="","",入力!A15)</f>
        <v>2</v>
      </c>
      <c r="B95" s="146" t="str">
        <f>IF(入力!B15="","",入力!B15)</f>
        <v/>
      </c>
      <c r="C95" s="146" t="str">
        <f>IF(入力!C15="","",入力!C15)</f>
        <v/>
      </c>
      <c r="D95" s="175" t="str">
        <f>IF(入力!D15="","",入力!D15)</f>
        <v/>
      </c>
      <c r="E95" s="255" t="str">
        <f>IF(入力!E15="", IF(D95="","",DATEDIF(D95,入力!$C$3,"Y")),入力!E15)</f>
        <v/>
      </c>
      <c r="F95" s="220" t="str">
        <f>IF(入力!F15="","",入力!F15)</f>
        <v/>
      </c>
      <c r="G95" s="146" t="str">
        <f>IF(入力!G15="","",入力!G15)</f>
        <v/>
      </c>
      <c r="H95" s="146" t="str">
        <f>IF(入力!H15="","",入力!H15)</f>
        <v/>
      </c>
      <c r="I95" s="220" t="str">
        <f>IF(入力!I15="","",入力!I15)</f>
        <v/>
      </c>
      <c r="J95" s="121" t="str">
        <f>IF(入力!J15="","",入力!J15)</f>
        <v/>
      </c>
      <c r="K95" s="406" t="str">
        <f>IF(入力!K15="","",入力!K15)</f>
        <v/>
      </c>
      <c r="L95" s="342" t="str">
        <f>IF(入力!L15="","",入力!L15)</f>
        <v/>
      </c>
      <c r="M95" s="325" t="str">
        <f>IF(OR(入力!M15="",入力!N15=""),"",((4.57/(1.0868-0.00133*(入力!M15+入力!N15))-4.142)*100))</f>
        <v/>
      </c>
      <c r="N95" s="325" t="str">
        <f>IF(入力!O15="", IF(OR(入力!L15="",入力!M15="",入力!N15=""),"",(入力!L15-(入力!L15*(4.57/(1.0868-0.00133*(入力!M15+入力!N15))-4.142)*100)/100)),入力!O15)</f>
        <v/>
      </c>
      <c r="O95" s="325" t="str">
        <f>IF(入力!P15="", IF(入力!K15="","",IF(入力!L15="","",入力!L15/POWER(入力!K15/100,2))),入力!P15)</f>
        <v/>
      </c>
      <c r="P95" s="325" t="str">
        <f>IF(入力!Q15="","",入力!Q15)</f>
        <v/>
      </c>
      <c r="Q95" s="407" t="str">
        <f>IF(入力!R15="","",入力!R15)</f>
        <v/>
      </c>
      <c r="R95" s="468" t="str">
        <f xml:space="preserve"> IF(入力!S15="",IF(入力!T15="","",入力!T15),IF(入力!T15="",入力!S15,IF(入力!S15&gt;入力!T15,入力!T15,入力!S15)))</f>
        <v/>
      </c>
      <c r="S95" s="468" t="str">
        <f>IF(入力!U15="",IF(入力!V15="","",入力!V15),IF(入力!V15="",入力!U15,IF(入力!U15&gt;入力!V15,入力!V15,入力!U15)))</f>
        <v/>
      </c>
      <c r="T95" s="362" t="str">
        <f>IF(入力!W15="",IF(入力!X15="","",入力!X15),IF(入力!X15="",入力!W15,IF(入力!W15&gt;入力!X15,入力!W15,入力!X15)))</f>
        <v/>
      </c>
      <c r="U95" s="361" t="str">
        <f>IF(入力!Y15="", IF(入力!W15="",IF(入力!X15="","",入力!X15-入力!Q15),IF(入力!X15="",入力!W15-入力!Q15,IF(入力!W15&gt;入力!X15,入力!W15-入力!Q15,入力!X15-入力!Q15))),入力!Y15)</f>
        <v/>
      </c>
      <c r="V95" s="361" t="str">
        <f>IF(入力!Z15="",IF(入力!AA15="","",入力!AA15),IF(入力!AA15="",入力!Z15,IF(入力!Z15&gt;入力!AA15,入力!Z15,入力!AA15)))</f>
        <v/>
      </c>
      <c r="W95" s="361" t="str">
        <f>IF(入力!AB15="", IF(入力!Z15="",IF(入力!AA15="","",入力!AA15-入力!Q15),IF(入力!AA15="",入力!Z15-入力!Q15,IF(入力!Z15&gt;入力!AA15,入力!Z15-入力!Q15,入力!AA15-入力!Q15))),入力!AB15)</f>
        <v/>
      </c>
      <c r="X95" s="361" t="str">
        <f>IF(入力!AC15="",IF(入力!AD15="","",入力!AD15),IF(入力!AD15="",入力!AC15,IF(入力!AC15&gt;入力!AD15,入力!AC15,入力!AD15)))</f>
        <v/>
      </c>
      <c r="Y95" s="361" t="str">
        <f>IF(入力!AE15="", IF(入力!AC15="",IF(入力!AD15="","",入力!AD15-入力!Q15),IF(入力!AD15="",入力!AC15-入力!Q15,IF(入力!AC15&gt;入力!AD15,入力!AC15-入力!Q15,入力!AD15-入力!Q15))),入力!AE15)</f>
        <v/>
      </c>
      <c r="Z95" s="361" t="str">
        <f>IF(入力!AF15="",IF(入力!AG15="","",入力!AG15),IF(入力!AG15="",入力!AF15,IF(入力!AF15&gt;入力!AG15,入力!AF15,入力!AG15)))</f>
        <v/>
      </c>
      <c r="AA95" s="361" t="str">
        <f>IF(入力!AH15="", IF(入力!AF15="",IF(入力!AG15="","",入力!AG15-入力!Q15),IF(入力!AG15="",入力!AF15-入力!Q15,IF(入力!AF15&gt;入力!AG15,入力!AF15-入力!Q15,入力!AG15-入力!Q15))),入力!AH15)</f>
        <v/>
      </c>
      <c r="AB95" s="354" t="str">
        <f>IF(入力!AI15="",IF(入力!AJ15="","",入力!AJ15),IF(入力!AJ15="",入力!AI15,IF(入力!AI15&gt;入力!AJ15,入力!AI15,入力!AJ15)))</f>
        <v/>
      </c>
      <c r="AC95" s="468" t="str">
        <f>IF(入力!AK15="",IF(入力!AL15="","",入力!AL15),IF(入力!AL15="",入力!AK15,IF(入力!AK15&gt;入力!AL15,入力!AK15,入力!AL15)))</f>
        <v/>
      </c>
      <c r="AD95" s="324" t="str">
        <f>IF(入力!AM15="","",入力!AM15)</f>
        <v/>
      </c>
      <c r="AE95" s="379" t="str">
        <f>IF(入力!AN15="","",入力!AN15)</f>
        <v/>
      </c>
      <c r="AF95" s="324" t="str">
        <f>IF(入力!AO15="","",入力!AO15)</f>
        <v/>
      </c>
      <c r="AG95" s="379" t="str">
        <f>IF(入力!AP15="","",入力!AP15)</f>
        <v/>
      </c>
      <c r="AH95" s="324" t="str">
        <f>IF(入力!AQ15="","",入力!AQ15)</f>
        <v/>
      </c>
      <c r="AI95" s="378" t="str">
        <f>IF(入力!AR15="","",入力!AR15)</f>
        <v/>
      </c>
      <c r="AJ95" s="389" t="str">
        <f>IF(入力!AS15="","",入力!AS15)</f>
        <v/>
      </c>
      <c r="AK95" s="472" t="str">
        <f>IF(入力!AT15="","",入力!AT15)</f>
        <v/>
      </c>
      <c r="AL95" s="474" t="str">
        <f>IF(入力!AU15="",IF(入力!AV15="","",入力!AV15),IF(入力!AV15="",入力!AU15,IF(入力!AU15&gt;入力!AV15,入力!AU15,入力!AV15)))</f>
        <v/>
      </c>
      <c r="AM95" s="382" t="str">
        <f>IF(入力!AW15="",IF(入力!AX15="","",入力!AX15),IF(入力!AX15="",入力!AW15,IF(入力!AW15&gt;入力!AX15,入力!AW15,入力!AX15)))</f>
        <v/>
      </c>
      <c r="AN95" s="476" t="str">
        <f>IF(入力!K15="","", IF(入力!AC15="","", IF(入力!Z15="","", K15/243*((MAX(入力!AC15,入力!AD15,入力!AF15,入力!AG15)-243)+(MAX(入力!Z15:'入力'!AA15)-243)))))</f>
        <v/>
      </c>
    </row>
    <row r="96" spans="1:51">
      <c r="A96" s="84">
        <f>IF(入力!A16="","",入力!A16)</f>
        <v>3</v>
      </c>
      <c r="B96" s="146" t="str">
        <f>IF(入力!B16="","",入力!B16)</f>
        <v/>
      </c>
      <c r="C96" s="146" t="str">
        <f>IF(入力!C16="","",入力!C16)</f>
        <v/>
      </c>
      <c r="D96" s="175" t="str">
        <f>IF(入力!D16="","",入力!D16)</f>
        <v/>
      </c>
      <c r="E96" s="255" t="str">
        <f>IF(入力!E16="", IF(D96="","",DATEDIF(D96,入力!$C$3,"Y")),入力!E16)</f>
        <v/>
      </c>
      <c r="F96" s="220" t="str">
        <f>IF(入力!F16="","",入力!F16)</f>
        <v/>
      </c>
      <c r="G96" s="146" t="str">
        <f>IF(入力!G16="","",入力!G16)</f>
        <v/>
      </c>
      <c r="H96" s="146" t="str">
        <f>IF(入力!H16="","",入力!H16)</f>
        <v/>
      </c>
      <c r="I96" s="220" t="str">
        <f>IF(入力!I16="","",入力!I16)</f>
        <v/>
      </c>
      <c r="J96" s="121" t="str">
        <f>IF(入力!J16="","",入力!J16)</f>
        <v/>
      </c>
      <c r="K96" s="406" t="str">
        <f>IF(入力!K16="","",入力!K16)</f>
        <v/>
      </c>
      <c r="L96" s="342" t="str">
        <f>IF(入力!L16="","",入力!L16)</f>
        <v/>
      </c>
      <c r="M96" s="325" t="str">
        <f>IF(OR(入力!M16="",入力!N16=""),"",((4.57/(1.0868-0.00133*(入力!M16+入力!N16))-4.142)*100))</f>
        <v/>
      </c>
      <c r="N96" s="325" t="str">
        <f>IF(入力!O16="", IF(OR(入力!L16="",入力!M16="",入力!N16=""),"",(入力!L16-(入力!L16*(4.57/(1.0868-0.00133*(入力!M16+入力!N16))-4.142)*100)/100)),入力!O16)</f>
        <v/>
      </c>
      <c r="O96" s="325" t="str">
        <f>IF(入力!P16="", IF(入力!K16="","",IF(入力!L16="","",入力!L16/POWER(入力!K16/100,2))),入力!P16)</f>
        <v/>
      </c>
      <c r="P96" s="325" t="str">
        <f>IF(入力!Q16="","",入力!Q16)</f>
        <v/>
      </c>
      <c r="Q96" s="407" t="str">
        <f>IF(入力!R16="","",入力!R16)</f>
        <v/>
      </c>
      <c r="R96" s="468" t="str">
        <f xml:space="preserve"> IF(入力!S16="",IF(入力!T16="","",入力!T16),IF(入力!T16="",入力!S16,IF(入力!S16&gt;入力!T16,入力!T16,入力!S16)))</f>
        <v/>
      </c>
      <c r="S96" s="468" t="str">
        <f>IF(入力!U16="",IF(入力!V16="","",入力!V16),IF(入力!V16="",入力!U16,IF(入力!U16&gt;入力!V16,入力!V16,入力!U16)))</f>
        <v/>
      </c>
      <c r="T96" s="362" t="str">
        <f>IF(入力!W16="",IF(入力!X16="","",入力!X16),IF(入力!X16="",入力!W16,IF(入力!W16&gt;入力!X16,入力!W16,入力!X16)))</f>
        <v/>
      </c>
      <c r="U96" s="361" t="str">
        <f>IF(入力!Y16="", IF(入力!W16="",IF(入力!X16="","",入力!X16-入力!Q16),IF(入力!X16="",入力!W16-入力!Q16,IF(入力!W16&gt;入力!X16,入力!W16-入力!Q16,入力!X16-入力!Q16))),入力!Y16)</f>
        <v/>
      </c>
      <c r="V96" s="361" t="str">
        <f>IF(入力!Z16="",IF(入力!AA16="","",入力!AA16),IF(入力!AA16="",入力!Z16,IF(入力!Z16&gt;入力!AA16,入力!Z16,入力!AA16)))</f>
        <v/>
      </c>
      <c r="W96" s="361" t="str">
        <f>IF(入力!AB16="", IF(入力!Z16="",IF(入力!AA16="","",入力!AA16-入力!Q16),IF(入力!AA16="",入力!Z16-入力!Q16,IF(入力!Z16&gt;入力!AA16,入力!Z16-入力!Q16,入力!AA16-入力!Q16))),入力!AB16)</f>
        <v/>
      </c>
      <c r="X96" s="361" t="str">
        <f>IF(入力!AC16="",IF(入力!AD16="","",入力!AD16),IF(入力!AD16="",入力!AC16,IF(入力!AC16&gt;入力!AD16,入力!AC16,入力!AD16)))</f>
        <v/>
      </c>
      <c r="Y96" s="361" t="str">
        <f>IF(入力!AE16="", IF(入力!AC16="",IF(入力!AD16="","",入力!AD16-入力!Q16),IF(入力!AD16="",入力!AC16-入力!Q16,IF(入力!AC16&gt;入力!AD16,入力!AC16-入力!Q16,入力!AD16-入力!Q16))),入力!AE16)</f>
        <v/>
      </c>
      <c r="Z96" s="361" t="str">
        <f>IF(入力!AF16="",IF(入力!AG16="","",入力!AG16),IF(入力!AG16="",入力!AF16,IF(入力!AF16&gt;入力!AG16,入力!AF16,入力!AG16)))</f>
        <v/>
      </c>
      <c r="AA96" s="361" t="str">
        <f>IF(入力!AH16="", IF(入力!AF16="",IF(入力!AG16="","",入力!AG16-入力!Q16),IF(入力!AG16="",入力!AF16-入力!Q16,IF(入力!AF16&gt;入力!AG16,入力!AF16-入力!Q16,入力!AG16-入力!Q16))),入力!AH16)</f>
        <v/>
      </c>
      <c r="AB96" s="354" t="str">
        <f>IF(入力!AI16="",IF(入力!AJ16="","",入力!AJ16),IF(入力!AJ16="",入力!AI16,IF(入力!AI16&gt;入力!AJ16,入力!AI16,入力!AJ16)))</f>
        <v/>
      </c>
      <c r="AC96" s="468" t="str">
        <f>IF(入力!AK16="",IF(入力!AL16="","",入力!AL16),IF(入力!AL16="",入力!AK16,IF(入力!AK16&gt;入力!AL16,入力!AK16,入力!AL16)))</f>
        <v/>
      </c>
      <c r="AD96" s="324" t="str">
        <f>IF(入力!AM16="","",入力!AM16)</f>
        <v/>
      </c>
      <c r="AE96" s="379" t="str">
        <f>IF(入力!AN16="","",入力!AN16)</f>
        <v/>
      </c>
      <c r="AF96" s="324" t="str">
        <f>IF(入力!AO16="","",入力!AO16)</f>
        <v/>
      </c>
      <c r="AG96" s="379" t="str">
        <f>IF(入力!AP16="","",入力!AP16)</f>
        <v/>
      </c>
      <c r="AH96" s="324" t="str">
        <f>IF(入力!AQ16="","",入力!AQ16)</f>
        <v/>
      </c>
      <c r="AI96" s="378" t="str">
        <f>IF(入力!AR16="","",入力!AR16)</f>
        <v/>
      </c>
      <c r="AJ96" s="389" t="str">
        <f>IF(入力!AS16="","",入力!AS16)</f>
        <v/>
      </c>
      <c r="AK96" s="472" t="str">
        <f>IF(入力!AT16="","",入力!AT16)</f>
        <v/>
      </c>
      <c r="AL96" s="474" t="str">
        <f>IF(入力!AU16="",IF(入力!AV16="","",入力!AV16),IF(入力!AV16="",入力!AU16,IF(入力!AU16&gt;入力!AV16,入力!AU16,入力!AV16)))</f>
        <v/>
      </c>
      <c r="AM96" s="382" t="str">
        <f>IF(入力!AW16="",IF(入力!AX16="","",入力!AX16),IF(入力!AX16="",入力!AW16,IF(入力!AW16&gt;入力!AX16,入力!AW16,入力!AX16)))</f>
        <v/>
      </c>
      <c r="AN96" s="476" t="str">
        <f>IF(入力!K16="","", IF(入力!AC16="","", IF(入力!Z16="","", K16/243*((MAX(入力!AC16,入力!AD16,入力!AF16,入力!AG16)-243)+(MAX(入力!Z16:'入力'!AA16)-243)))))</f>
        <v/>
      </c>
    </row>
    <row r="97" spans="1:40">
      <c r="A97" s="84">
        <f>IF(入力!A17="","",入力!A17)</f>
        <v>4</v>
      </c>
      <c r="B97" s="146" t="str">
        <f>IF(入力!B17="","",入力!B17)</f>
        <v/>
      </c>
      <c r="C97" s="146" t="str">
        <f>IF(入力!C17="","",入力!C17)</f>
        <v/>
      </c>
      <c r="D97" s="175" t="str">
        <f>IF(入力!D17="","",入力!D17)</f>
        <v/>
      </c>
      <c r="E97" s="255" t="str">
        <f>IF(入力!E17="", IF(D97="","",DATEDIF(D97,入力!$C$3,"Y")),入力!E17)</f>
        <v/>
      </c>
      <c r="F97" s="220" t="str">
        <f>IF(入力!F17="","",入力!F17)</f>
        <v/>
      </c>
      <c r="G97" s="146" t="str">
        <f>IF(入力!G17="","",入力!G17)</f>
        <v/>
      </c>
      <c r="H97" s="146" t="str">
        <f>IF(入力!H17="","",入力!H17)</f>
        <v/>
      </c>
      <c r="I97" s="220" t="str">
        <f>IF(入力!I17="","",入力!I17)</f>
        <v/>
      </c>
      <c r="J97" s="121" t="str">
        <f>IF(入力!J17="","",入力!J17)</f>
        <v/>
      </c>
      <c r="K97" s="406" t="str">
        <f>IF(入力!K17="","",入力!K17)</f>
        <v/>
      </c>
      <c r="L97" s="342" t="str">
        <f>IF(入力!L17="","",入力!L17)</f>
        <v/>
      </c>
      <c r="M97" s="325" t="str">
        <f>IF(OR(入力!M17="",入力!N17=""),"",((4.57/(1.0868-0.00133*(入力!M17+入力!N17))-4.142)*100))</f>
        <v/>
      </c>
      <c r="N97" s="325" t="str">
        <f>IF(入力!O17="", IF(OR(入力!L17="",入力!M17="",入力!N17=""),"",(入力!L17-(入力!L17*(4.57/(1.0868-0.00133*(入力!M17+入力!N17))-4.142)*100)/100)),入力!O17)</f>
        <v/>
      </c>
      <c r="O97" s="325" t="str">
        <f>IF(入力!P17="", IF(入力!K17="","",IF(入力!L17="","",入力!L17/POWER(入力!K17/100,2))),入力!P17)</f>
        <v/>
      </c>
      <c r="P97" s="325" t="str">
        <f>IF(入力!Q17="","",入力!Q17)</f>
        <v/>
      </c>
      <c r="Q97" s="407" t="str">
        <f>IF(入力!R17="","",入力!R17)</f>
        <v/>
      </c>
      <c r="R97" s="468" t="str">
        <f xml:space="preserve"> IF(入力!S17="",IF(入力!T17="","",入力!T17),IF(入力!T17="",入力!S17,IF(入力!S17&gt;入力!T17,入力!T17,入力!S17)))</f>
        <v/>
      </c>
      <c r="S97" s="468" t="str">
        <f>IF(入力!U17="",IF(入力!V17="","",入力!V17),IF(入力!V17="",入力!U17,IF(入力!U17&gt;入力!V17,入力!V17,入力!U17)))</f>
        <v/>
      </c>
      <c r="T97" s="362" t="str">
        <f>IF(入力!W17="",IF(入力!X17="","",入力!X17),IF(入力!X17="",入力!W17,IF(入力!W17&gt;入力!X17,入力!W17,入力!X17)))</f>
        <v/>
      </c>
      <c r="U97" s="361" t="str">
        <f>IF(入力!Y17="", IF(入力!W17="",IF(入力!X17="","",入力!X17-入力!Q17),IF(入力!X17="",入力!W17-入力!Q17,IF(入力!W17&gt;入力!X17,入力!W17-入力!Q17,入力!X17-入力!Q17))),入力!Y17)</f>
        <v/>
      </c>
      <c r="V97" s="361" t="str">
        <f>IF(入力!Z17="",IF(入力!AA17="","",入力!AA17),IF(入力!AA17="",入力!Z17,IF(入力!Z17&gt;入力!AA17,入力!Z17,入力!AA17)))</f>
        <v/>
      </c>
      <c r="W97" s="361" t="str">
        <f>IF(入力!AB17="", IF(入力!Z17="",IF(入力!AA17="","",入力!AA17-入力!Q17),IF(入力!AA17="",入力!Z17-入力!Q17,IF(入力!Z17&gt;入力!AA17,入力!Z17-入力!Q17,入力!AA17-入力!Q17))),入力!AB17)</f>
        <v/>
      </c>
      <c r="X97" s="361" t="str">
        <f>IF(入力!AC17="",IF(入力!AD17="","",入力!AD17),IF(入力!AD17="",入力!AC17,IF(入力!AC17&gt;入力!AD17,入力!AC17,入力!AD17)))</f>
        <v/>
      </c>
      <c r="Y97" s="361" t="str">
        <f>IF(入力!AE17="", IF(入力!AC17="",IF(入力!AD17="","",入力!AD17-入力!Q17),IF(入力!AD17="",入力!AC17-入力!Q17,IF(入力!AC17&gt;入力!AD17,入力!AC17-入力!Q17,入力!AD17-入力!Q17))),入力!AE17)</f>
        <v/>
      </c>
      <c r="Z97" s="361" t="str">
        <f>IF(入力!AF17="",IF(入力!AG17="","",入力!AG17),IF(入力!AG17="",入力!AF17,IF(入力!AF17&gt;入力!AG17,入力!AF17,入力!AG17)))</f>
        <v/>
      </c>
      <c r="AA97" s="361" t="str">
        <f>IF(入力!AH17="", IF(入力!AF17="",IF(入力!AG17="","",入力!AG17-入力!Q17),IF(入力!AG17="",入力!AF17-入力!Q17,IF(入力!AF17&gt;入力!AG17,入力!AF17-入力!Q17,入力!AG17-入力!Q17))),入力!AH17)</f>
        <v/>
      </c>
      <c r="AB97" s="354" t="str">
        <f>IF(入力!AI17="",IF(入力!AJ17="","",入力!AJ17),IF(入力!AJ17="",入力!AI17,IF(入力!AI17&gt;入力!AJ17,入力!AI17,入力!AJ17)))</f>
        <v/>
      </c>
      <c r="AC97" s="468" t="str">
        <f>IF(入力!AK17="",IF(入力!AL17="","",入力!AL17),IF(入力!AL17="",入力!AK17,IF(入力!AK17&gt;入力!AL17,入力!AK17,入力!AL17)))</f>
        <v/>
      </c>
      <c r="AD97" s="324" t="str">
        <f>IF(入力!AM17="","",入力!AM17)</f>
        <v/>
      </c>
      <c r="AE97" s="379" t="str">
        <f>IF(入力!AN17="","",入力!AN17)</f>
        <v/>
      </c>
      <c r="AF97" s="324" t="str">
        <f>IF(入力!AO17="","",入力!AO17)</f>
        <v/>
      </c>
      <c r="AG97" s="379" t="str">
        <f>IF(入力!AP17="","",入力!AP17)</f>
        <v/>
      </c>
      <c r="AH97" s="324" t="str">
        <f>IF(入力!AQ17="","",入力!AQ17)</f>
        <v/>
      </c>
      <c r="AI97" s="378" t="str">
        <f>IF(入力!AR17="","",入力!AR17)</f>
        <v/>
      </c>
      <c r="AJ97" s="389" t="str">
        <f>IF(入力!AS17="","",入力!AS17)</f>
        <v/>
      </c>
      <c r="AK97" s="472" t="str">
        <f>IF(入力!AT17="","",入力!AT17)</f>
        <v/>
      </c>
      <c r="AL97" s="474" t="str">
        <f>IF(入力!AU17="",IF(入力!AV17="","",入力!AV17),IF(入力!AV17="",入力!AU17,IF(入力!AU17&gt;入力!AV17,入力!AU17,入力!AV17)))</f>
        <v/>
      </c>
      <c r="AM97" s="382" t="str">
        <f>IF(入力!AW17="",IF(入力!AX17="","",入力!AX17),IF(入力!AX17="",入力!AW17,IF(入力!AW17&gt;入力!AX17,入力!AW17,入力!AX17)))</f>
        <v/>
      </c>
      <c r="AN97" s="476" t="str">
        <f>IF(入力!K17="","", IF(入力!AC17="","", IF(入力!Z17="","", K17/243*((MAX(入力!AC17,入力!AD17,入力!AF17,入力!AG17)-243)+(MAX(入力!Z17:'入力'!AA17)-243)))))</f>
        <v/>
      </c>
    </row>
    <row r="98" spans="1:40">
      <c r="A98" s="84">
        <f>IF(入力!A18="","",入力!A18)</f>
        <v>5</v>
      </c>
      <c r="B98" s="146" t="str">
        <f>IF(入力!B18="","",入力!B18)</f>
        <v/>
      </c>
      <c r="C98" s="146" t="str">
        <f>IF(入力!C18="","",入力!C18)</f>
        <v/>
      </c>
      <c r="D98" s="175" t="str">
        <f>IF(入力!D18="","",入力!D18)</f>
        <v/>
      </c>
      <c r="E98" s="255" t="str">
        <f>IF(入力!E18="", IF(D98="","",DATEDIF(D98,入力!$C$3,"Y")),入力!E18)</f>
        <v/>
      </c>
      <c r="F98" s="220" t="str">
        <f>IF(入力!F18="","",入力!F18)</f>
        <v/>
      </c>
      <c r="G98" s="146" t="str">
        <f>IF(入力!G18="","",入力!G18)</f>
        <v/>
      </c>
      <c r="H98" s="146" t="str">
        <f>IF(入力!H18="","",入力!H18)</f>
        <v/>
      </c>
      <c r="I98" s="220" t="str">
        <f>IF(入力!I18="","",入力!I18)</f>
        <v/>
      </c>
      <c r="J98" s="121" t="str">
        <f>IF(入力!J18="","",入力!J18)</f>
        <v/>
      </c>
      <c r="K98" s="406" t="str">
        <f>IF(入力!K18="","",入力!K18)</f>
        <v/>
      </c>
      <c r="L98" s="342" t="str">
        <f>IF(入力!L18="","",入力!L18)</f>
        <v/>
      </c>
      <c r="M98" s="325" t="str">
        <f>IF(OR(入力!M18="",入力!N18=""),"",((4.57/(1.0868-0.00133*(入力!M18+入力!N18))-4.142)*100))</f>
        <v/>
      </c>
      <c r="N98" s="325" t="str">
        <f>IF(入力!O18="", IF(OR(入力!L18="",入力!M18="",入力!N18=""),"",(入力!L18-(入力!L18*(4.57/(1.0868-0.00133*(入力!M18+入力!N18))-4.142)*100)/100)),入力!O18)</f>
        <v/>
      </c>
      <c r="O98" s="325" t="str">
        <f>IF(入力!P18="", IF(入力!K18="","",IF(入力!L18="","",入力!L18/POWER(入力!K18/100,2))),入力!P18)</f>
        <v/>
      </c>
      <c r="P98" s="325" t="str">
        <f>IF(入力!Q18="","",入力!Q18)</f>
        <v/>
      </c>
      <c r="Q98" s="407" t="str">
        <f>IF(入力!R18="","",入力!R18)</f>
        <v/>
      </c>
      <c r="R98" s="468" t="str">
        <f xml:space="preserve"> IF(入力!S18="",IF(入力!T18="","",入力!T18),IF(入力!T18="",入力!S18,IF(入力!S18&gt;入力!T18,入力!T18,入力!S18)))</f>
        <v/>
      </c>
      <c r="S98" s="468" t="str">
        <f>IF(入力!U18="",IF(入力!V18="","",入力!V18),IF(入力!V18="",入力!U18,IF(入力!U18&gt;入力!V18,入力!V18,入力!U18)))</f>
        <v/>
      </c>
      <c r="T98" s="362" t="str">
        <f>IF(入力!W18="",IF(入力!X18="","",入力!X18),IF(入力!X18="",入力!W18,IF(入力!W18&gt;入力!X18,入力!W18,入力!X18)))</f>
        <v/>
      </c>
      <c r="U98" s="361" t="str">
        <f>IF(入力!Y18="", IF(入力!W18="",IF(入力!X18="","",入力!X18-入力!Q18),IF(入力!X18="",入力!W18-入力!Q18,IF(入力!W18&gt;入力!X18,入力!W18-入力!Q18,入力!X18-入力!Q18))),入力!Y18)</f>
        <v/>
      </c>
      <c r="V98" s="361" t="str">
        <f>IF(入力!Z18="",IF(入力!AA18="","",入力!AA18),IF(入力!AA18="",入力!Z18,IF(入力!Z18&gt;入力!AA18,入力!Z18,入力!AA18)))</f>
        <v/>
      </c>
      <c r="W98" s="361" t="str">
        <f>IF(入力!AB18="", IF(入力!Z18="",IF(入力!AA18="","",入力!AA18-入力!Q18),IF(入力!AA18="",入力!Z18-入力!Q18,IF(入力!Z18&gt;入力!AA18,入力!Z18-入力!Q18,入力!AA18-入力!Q18))),入力!AB18)</f>
        <v/>
      </c>
      <c r="X98" s="361" t="str">
        <f>IF(入力!AC18="",IF(入力!AD18="","",入力!AD18),IF(入力!AD18="",入力!AC18,IF(入力!AC18&gt;入力!AD18,入力!AC18,入力!AD18)))</f>
        <v/>
      </c>
      <c r="Y98" s="361" t="str">
        <f>IF(入力!AE18="", IF(入力!AC18="",IF(入力!AD18="","",入力!AD18-入力!Q18),IF(入力!AD18="",入力!AC18-入力!Q18,IF(入力!AC18&gt;入力!AD18,入力!AC18-入力!Q18,入力!AD18-入力!Q18))),入力!AE18)</f>
        <v/>
      </c>
      <c r="Z98" s="361" t="str">
        <f>IF(入力!AF18="",IF(入力!AG18="","",入力!AG18),IF(入力!AG18="",入力!AF18,IF(入力!AF18&gt;入力!AG18,入力!AF18,入力!AG18)))</f>
        <v/>
      </c>
      <c r="AA98" s="361" t="str">
        <f>IF(入力!AH18="", IF(入力!AF18="",IF(入力!AG18="","",入力!AG18-入力!Q18),IF(入力!AG18="",入力!AF18-入力!Q18,IF(入力!AF18&gt;入力!AG18,入力!AF18-入力!Q18,入力!AG18-入力!Q18))),入力!AH18)</f>
        <v/>
      </c>
      <c r="AB98" s="354" t="str">
        <f>IF(入力!AI18="",IF(入力!AJ18="","",入力!AJ18),IF(入力!AJ18="",入力!AI18,IF(入力!AI18&gt;入力!AJ18,入力!AI18,入力!AJ18)))</f>
        <v/>
      </c>
      <c r="AC98" s="468" t="str">
        <f>IF(入力!AK18="",IF(入力!AL18="","",入力!AL18),IF(入力!AL18="",入力!AK18,IF(入力!AK18&gt;入力!AL18,入力!AK18,入力!AL18)))</f>
        <v/>
      </c>
      <c r="AD98" s="324" t="str">
        <f>IF(入力!AM18="","",入力!AM18)</f>
        <v/>
      </c>
      <c r="AE98" s="379" t="str">
        <f>IF(入力!AN18="","",入力!AN18)</f>
        <v/>
      </c>
      <c r="AF98" s="324" t="str">
        <f>IF(入力!AO18="","",入力!AO18)</f>
        <v/>
      </c>
      <c r="AG98" s="379" t="str">
        <f>IF(入力!AP18="","",入力!AP18)</f>
        <v/>
      </c>
      <c r="AH98" s="324" t="str">
        <f>IF(入力!AQ18="","",入力!AQ18)</f>
        <v/>
      </c>
      <c r="AI98" s="378" t="str">
        <f>IF(入力!AR18="","",入力!AR18)</f>
        <v/>
      </c>
      <c r="AJ98" s="389" t="str">
        <f>IF(入力!AS18="","",入力!AS18)</f>
        <v/>
      </c>
      <c r="AK98" s="472" t="str">
        <f>IF(入力!AT18="","",入力!AT18)</f>
        <v/>
      </c>
      <c r="AL98" s="474" t="str">
        <f>IF(入力!AU18="",IF(入力!AV18="","",入力!AV18),IF(入力!AV18="",入力!AU18,IF(入力!AU18&gt;入力!AV18,入力!AU18,入力!AV18)))</f>
        <v/>
      </c>
      <c r="AM98" s="382" t="str">
        <f>IF(入力!AW18="",IF(入力!AX18="","",入力!AX18),IF(入力!AX18="",入力!AW18,IF(入力!AW18&gt;入力!AX18,入力!AW18,入力!AX18)))</f>
        <v/>
      </c>
      <c r="AN98" s="476" t="str">
        <f>IF(入力!K18="","", IF(入力!AC18="","", IF(入力!Z18="","", K18/243*((MAX(入力!AC18,入力!AD18,入力!AF18,入力!AG18)-243)+(MAX(入力!Z18:'入力'!AA18)-243)))))</f>
        <v/>
      </c>
    </row>
    <row r="99" spans="1:40">
      <c r="A99" s="84">
        <f>IF(入力!A19="","",入力!A19)</f>
        <v>6</v>
      </c>
      <c r="B99" s="146" t="str">
        <f>IF(入力!B19="","",入力!B19)</f>
        <v/>
      </c>
      <c r="C99" s="146" t="str">
        <f>IF(入力!C19="","",入力!C19)</f>
        <v/>
      </c>
      <c r="D99" s="175" t="str">
        <f>IF(入力!D19="","",入力!D19)</f>
        <v/>
      </c>
      <c r="E99" s="255" t="str">
        <f>IF(入力!E19="", IF(D99="","",DATEDIF(D99,入力!$C$3,"Y")),入力!E19)</f>
        <v/>
      </c>
      <c r="F99" s="220" t="str">
        <f>IF(入力!F19="","",入力!F19)</f>
        <v/>
      </c>
      <c r="G99" s="146" t="str">
        <f>IF(入力!G19="","",入力!G19)</f>
        <v/>
      </c>
      <c r="H99" s="146" t="str">
        <f>IF(入力!H19="","",入力!H19)</f>
        <v/>
      </c>
      <c r="I99" s="220" t="str">
        <f>IF(入力!I19="","",入力!I19)</f>
        <v/>
      </c>
      <c r="J99" s="121" t="str">
        <f>IF(入力!J19="","",入力!J19)</f>
        <v/>
      </c>
      <c r="K99" s="406" t="str">
        <f>IF(入力!K19="","",入力!K19)</f>
        <v/>
      </c>
      <c r="L99" s="342" t="str">
        <f>IF(入力!L19="","",入力!L19)</f>
        <v/>
      </c>
      <c r="M99" s="325" t="str">
        <f>IF(OR(入力!M19="",入力!N19=""),"",((4.57/(1.0868-0.00133*(入力!M19+入力!N19))-4.142)*100))</f>
        <v/>
      </c>
      <c r="N99" s="325" t="str">
        <f>IF(入力!O19="", IF(OR(入力!L19="",入力!M19="",入力!N19=""),"",(入力!L19-(入力!L19*(4.57/(1.0868-0.00133*(入力!M19+入力!N19))-4.142)*100)/100)),入力!O19)</f>
        <v/>
      </c>
      <c r="O99" s="325" t="str">
        <f>IF(入力!P19="", IF(入力!K19="","",IF(入力!L19="","",入力!L19/POWER(入力!K19/100,2))),入力!P19)</f>
        <v/>
      </c>
      <c r="P99" s="325" t="str">
        <f>IF(入力!Q19="","",入力!Q19)</f>
        <v/>
      </c>
      <c r="Q99" s="407" t="str">
        <f>IF(入力!R19="","",入力!R19)</f>
        <v/>
      </c>
      <c r="R99" s="468" t="str">
        <f xml:space="preserve"> IF(入力!S19="",IF(入力!T19="","",入力!T19),IF(入力!T19="",入力!S19,IF(入力!S19&gt;入力!T19,入力!T19,入力!S19)))</f>
        <v/>
      </c>
      <c r="S99" s="468" t="str">
        <f>IF(入力!U19="",IF(入力!V19="","",入力!V19),IF(入力!V19="",入力!U19,IF(入力!U19&gt;入力!V19,入力!V19,入力!U19)))</f>
        <v/>
      </c>
      <c r="T99" s="362" t="str">
        <f>IF(入力!W19="",IF(入力!X19="","",入力!X19),IF(入力!X19="",入力!W19,IF(入力!W19&gt;入力!X19,入力!W19,入力!X19)))</f>
        <v/>
      </c>
      <c r="U99" s="361" t="str">
        <f>IF(入力!Y19="", IF(入力!W19="",IF(入力!X19="","",入力!X19-入力!Q19),IF(入力!X19="",入力!W19-入力!Q19,IF(入力!W19&gt;入力!X19,入力!W19-入力!Q19,入力!X19-入力!Q19))),入力!Y19)</f>
        <v/>
      </c>
      <c r="V99" s="361" t="str">
        <f>IF(入力!Z19="",IF(入力!AA19="","",入力!AA19),IF(入力!AA19="",入力!Z19,IF(入力!Z19&gt;入力!AA19,入力!Z19,入力!AA19)))</f>
        <v/>
      </c>
      <c r="W9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X99" s="361" t="str">
        <f>IF(入力!AC19="",IF(入力!AD19="","",入力!AD19),IF(入力!AD19="",入力!AC19,IF(入力!AC19&gt;入力!AD19,入力!AC19,入力!AD19)))</f>
        <v/>
      </c>
      <c r="Y9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Z99" s="361" t="str">
        <f>IF(入力!AF19="",IF(入力!AG19="","",入力!AG19),IF(入力!AG19="",入力!AF19,IF(入力!AF19&gt;入力!AG19,入力!AF19,入力!AG19)))</f>
        <v/>
      </c>
      <c r="AA9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B99" s="354" t="str">
        <f>IF(入力!AI19="",IF(入力!AJ19="","",入力!AJ19),IF(入力!AJ19="",入力!AI19,IF(入力!AI19&gt;入力!AJ19,入力!AI19,入力!AJ19)))</f>
        <v/>
      </c>
      <c r="AC99" s="468" t="str">
        <f>IF(入力!AK19="",IF(入力!AL19="","",入力!AL19),IF(入力!AL19="",入力!AK19,IF(入力!AK19&gt;入力!AL19,入力!AK19,入力!AL19)))</f>
        <v/>
      </c>
      <c r="AD99" s="324" t="str">
        <f>IF(入力!AM19="","",入力!AM19)</f>
        <v/>
      </c>
      <c r="AE99" s="379" t="str">
        <f>IF(入力!AN19="","",入力!AN19)</f>
        <v/>
      </c>
      <c r="AF99" s="324" t="str">
        <f>IF(入力!AO19="","",入力!AO19)</f>
        <v/>
      </c>
      <c r="AG99" s="379" t="str">
        <f>IF(入力!AP19="","",入力!AP19)</f>
        <v/>
      </c>
      <c r="AH99" s="324" t="str">
        <f>IF(入力!AQ19="","",入力!AQ19)</f>
        <v/>
      </c>
      <c r="AI99" s="378" t="str">
        <f>IF(入力!AR19="","",入力!AR19)</f>
        <v/>
      </c>
      <c r="AJ99" s="389" t="str">
        <f>IF(入力!AS19="","",入力!AS19)</f>
        <v/>
      </c>
      <c r="AK99" s="472" t="str">
        <f>IF(入力!AT19="","",入力!AT19)</f>
        <v/>
      </c>
      <c r="AL99" s="474" t="str">
        <f>IF(入力!AU19="",IF(入力!AV19="","",入力!AV19),IF(入力!AV19="",入力!AU19,IF(入力!AU19&gt;入力!AV19,入力!AU19,入力!AV19)))</f>
        <v/>
      </c>
      <c r="AM99" s="382" t="str">
        <f>IF(入力!AW19="",IF(入力!AX19="","",入力!AX19),IF(入力!AX19="",入力!AW19,IF(入力!AW19&gt;入力!AX19,入力!AW19,入力!AX19)))</f>
        <v/>
      </c>
      <c r="AN99" s="476" t="str">
        <f>IF(入力!K19="","", IF(入力!AC19="","", IF(入力!Z19="","", K19/243*((MAX(入力!AC19,入力!AD19,入力!AF19,入力!AG19)-243)+(MAX(入力!Z19:'入力'!AA19)-243)))))</f>
        <v/>
      </c>
    </row>
    <row r="100" spans="1:40">
      <c r="A100" s="84">
        <f>IF(入力!A20="","",入力!A20)</f>
        <v>7</v>
      </c>
      <c r="B100" s="146" t="str">
        <f>IF(入力!B20="","",入力!B20)</f>
        <v/>
      </c>
      <c r="C100" s="146" t="str">
        <f>IF(入力!C20="","",入力!C20)</f>
        <v/>
      </c>
      <c r="D100" s="175" t="str">
        <f>IF(入力!D20="","",入力!D20)</f>
        <v/>
      </c>
      <c r="E100" s="255" t="str">
        <f>IF(入力!E20="", IF(D100="","",DATEDIF(D100,入力!$C$3,"Y")),入力!E20)</f>
        <v/>
      </c>
      <c r="F100" s="220" t="str">
        <f>IF(入力!F20="","",入力!F20)</f>
        <v/>
      </c>
      <c r="G100" s="146" t="str">
        <f>IF(入力!G20="","",入力!G20)</f>
        <v/>
      </c>
      <c r="H100" s="146" t="str">
        <f>IF(入力!H20="","",入力!H20)</f>
        <v/>
      </c>
      <c r="I100" s="220" t="str">
        <f>IF(入力!I20="","",入力!I20)</f>
        <v/>
      </c>
      <c r="J100" s="121" t="str">
        <f>IF(入力!J20="","",入力!J20)</f>
        <v/>
      </c>
      <c r="K100" s="406" t="str">
        <f>IF(入力!K20="","",入力!K20)</f>
        <v/>
      </c>
      <c r="L100" s="342" t="str">
        <f>IF(入力!L20="","",入力!L20)</f>
        <v/>
      </c>
      <c r="M100" s="325" t="str">
        <f>IF(OR(入力!M20="",入力!N20=""),"",((4.57/(1.0868-0.00133*(入力!M20+入力!N20))-4.142)*100))</f>
        <v/>
      </c>
      <c r="N100" s="325" t="str">
        <f>IF(入力!O20="", IF(OR(入力!L20="",入力!M20="",入力!N20=""),"",(入力!L20-(入力!L20*(4.57/(1.0868-0.00133*(入力!M20+入力!N20))-4.142)*100)/100)),入力!O20)</f>
        <v/>
      </c>
      <c r="O100" s="325" t="str">
        <f>IF(入力!P20="", IF(入力!K20="","",IF(入力!L20="","",入力!L20/POWER(入力!K20/100,2))),入力!P20)</f>
        <v/>
      </c>
      <c r="P100" s="325" t="str">
        <f>IF(入力!Q20="","",入力!Q20)</f>
        <v/>
      </c>
      <c r="Q100" s="407" t="str">
        <f>IF(入力!R20="","",入力!R20)</f>
        <v/>
      </c>
      <c r="R100" s="468" t="str">
        <f xml:space="preserve"> IF(入力!S20="",IF(入力!T20="","",入力!T20),IF(入力!T20="",入力!S20,IF(入力!S20&gt;入力!T20,入力!T20,入力!S20)))</f>
        <v/>
      </c>
      <c r="S100" s="468" t="str">
        <f>IF(入力!U20="",IF(入力!V20="","",入力!V20),IF(入力!V20="",入力!U20,IF(入力!U20&gt;入力!V20,入力!V20,入力!U20)))</f>
        <v/>
      </c>
      <c r="T100" s="362" t="str">
        <f>IF(入力!W20="",IF(入力!X20="","",入力!X20),IF(入力!X20="",入力!W20,IF(入力!W20&gt;入力!X20,入力!W20,入力!X20)))</f>
        <v/>
      </c>
      <c r="U100" s="361" t="str">
        <f>IF(入力!Y20="", IF(入力!W20="",IF(入力!X20="","",入力!X20-入力!Q20),IF(入力!X20="",入力!W20-入力!Q20,IF(入力!W20&gt;入力!X20,入力!W20-入力!Q20,入力!X20-入力!Q20))),入力!Y20)</f>
        <v/>
      </c>
      <c r="V100" s="361" t="str">
        <f>IF(入力!Z20="",IF(入力!AA20="","",入力!AA20),IF(入力!AA20="",入力!Z20,IF(入力!Z20&gt;入力!AA20,入力!Z20,入力!AA20)))</f>
        <v/>
      </c>
      <c r="W10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X100" s="361" t="str">
        <f>IF(入力!AC20="",IF(入力!AD20="","",入力!AD20),IF(入力!AD20="",入力!AC20,IF(入力!AC20&gt;入力!AD20,入力!AC20,入力!AD20)))</f>
        <v/>
      </c>
      <c r="Y10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Z100" s="361" t="str">
        <f>IF(入力!AF20="",IF(入力!AG20="","",入力!AG20),IF(入力!AG20="",入力!AF20,IF(入力!AF20&gt;入力!AG20,入力!AF20,入力!AG20)))</f>
        <v/>
      </c>
      <c r="AA10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B100" s="354" t="str">
        <f>IF(入力!AI20="",IF(入力!AJ20="","",入力!AJ20),IF(入力!AJ20="",入力!AI20,IF(入力!AI20&gt;入力!AJ20,入力!AI20,入力!AJ20)))</f>
        <v/>
      </c>
      <c r="AC100" s="468" t="str">
        <f>IF(入力!AK20="",IF(入力!AL20="","",入力!AL20),IF(入力!AL20="",入力!AK20,IF(入力!AK20&gt;入力!AL20,入力!AK20,入力!AL20)))</f>
        <v/>
      </c>
      <c r="AD100" s="324" t="str">
        <f>IF(入力!AM20="","",入力!AM20)</f>
        <v/>
      </c>
      <c r="AE100" s="379" t="str">
        <f>IF(入力!AN20="","",入力!AN20)</f>
        <v/>
      </c>
      <c r="AF100" s="324" t="str">
        <f>IF(入力!AO20="","",入力!AO20)</f>
        <v/>
      </c>
      <c r="AG100" s="379" t="str">
        <f>IF(入力!AP20="","",入力!AP20)</f>
        <v/>
      </c>
      <c r="AH100" s="324" t="str">
        <f>IF(入力!AQ20="","",入力!AQ20)</f>
        <v/>
      </c>
      <c r="AI100" s="378" t="str">
        <f>IF(入力!AR20="","",入力!AR20)</f>
        <v/>
      </c>
      <c r="AJ100" s="389" t="str">
        <f>IF(入力!AS20="","",入力!AS20)</f>
        <v/>
      </c>
      <c r="AK100" s="472" t="str">
        <f>IF(入力!AT20="","",入力!AT20)</f>
        <v/>
      </c>
      <c r="AL100" s="474" t="str">
        <f>IF(入力!AU20="",IF(入力!AV20="","",入力!AV20),IF(入力!AV20="",入力!AU20,IF(入力!AU20&gt;入力!AV20,入力!AU20,入力!AV20)))</f>
        <v/>
      </c>
      <c r="AM100" s="382" t="str">
        <f>IF(入力!AW20="",IF(入力!AX20="","",入力!AX20),IF(入力!AX20="",入力!AW20,IF(入力!AW20&gt;入力!AX20,入力!AW20,入力!AX20)))</f>
        <v/>
      </c>
      <c r="AN100" s="476" t="str">
        <f>IF(入力!K20="","", IF(入力!AC20="","", IF(入力!Z20="","", K20/243*((MAX(入力!AC20,入力!AD20,入力!AF20,入力!AG20)-243)+(MAX(入力!Z20:'入力'!AA20)-243)))))</f>
        <v/>
      </c>
    </row>
    <row r="101" spans="1:40">
      <c r="A101" s="84">
        <f>IF(入力!A21="","",入力!A21)</f>
        <v>8</v>
      </c>
      <c r="B101" s="146" t="str">
        <f>IF(入力!B21="","",入力!B21)</f>
        <v/>
      </c>
      <c r="C101" s="146" t="str">
        <f>IF(入力!C21="","",入力!C21)</f>
        <v/>
      </c>
      <c r="D101" s="175" t="str">
        <f>IF(入力!D21="","",入力!D21)</f>
        <v/>
      </c>
      <c r="E101" s="255" t="str">
        <f>IF(入力!E21="", IF(D101="","",DATEDIF(D101,入力!$C$3,"Y")),入力!E21)</f>
        <v/>
      </c>
      <c r="F101" s="220" t="str">
        <f>IF(入力!F21="","",入力!F21)</f>
        <v/>
      </c>
      <c r="G101" s="146" t="str">
        <f>IF(入力!G21="","",入力!G21)</f>
        <v/>
      </c>
      <c r="H101" s="146" t="str">
        <f>IF(入力!H21="","",入力!H21)</f>
        <v/>
      </c>
      <c r="I101" s="220" t="str">
        <f>IF(入力!I21="","",入力!I21)</f>
        <v/>
      </c>
      <c r="J101" s="121" t="str">
        <f>IF(入力!J21="","",入力!J21)</f>
        <v/>
      </c>
      <c r="K101" s="406" t="str">
        <f>IF(入力!K21="","",入力!K21)</f>
        <v/>
      </c>
      <c r="L101" s="342" t="str">
        <f>IF(入力!L21="","",入力!L21)</f>
        <v/>
      </c>
      <c r="M101" s="325" t="str">
        <f>IF(OR(入力!M21="",入力!N21=""),"",((4.57/(1.0868-0.00133*(入力!M21+入力!N21))-4.142)*100))</f>
        <v/>
      </c>
      <c r="N101" s="325" t="str">
        <f>IF(入力!O21="", IF(OR(入力!L21="",入力!M21="",入力!N21=""),"",(入力!L21-(入力!L21*(4.57/(1.0868-0.00133*(入力!M21+入力!N21))-4.142)*100)/100)),入力!O21)</f>
        <v/>
      </c>
      <c r="O101" s="325" t="str">
        <f>IF(入力!P21="", IF(入力!K21="","",IF(入力!L21="","",入力!L21/POWER(入力!K21/100,2))),入力!P21)</f>
        <v/>
      </c>
      <c r="P101" s="325" t="str">
        <f>IF(入力!Q21="","",入力!Q21)</f>
        <v/>
      </c>
      <c r="Q101" s="407" t="str">
        <f>IF(入力!R21="","",入力!R21)</f>
        <v/>
      </c>
      <c r="R101" s="468" t="str">
        <f xml:space="preserve"> IF(入力!S21="",IF(入力!T21="","",入力!T21),IF(入力!T21="",入力!S21,IF(入力!S21&gt;入力!T21,入力!T21,入力!S21)))</f>
        <v/>
      </c>
      <c r="S101" s="468" t="str">
        <f>IF(入力!U21="",IF(入力!V21="","",入力!V21),IF(入力!V21="",入力!U21,IF(入力!U21&gt;入力!V21,入力!V21,入力!U21)))</f>
        <v/>
      </c>
      <c r="T101" s="362" t="str">
        <f>IF(入力!W21="",IF(入力!X21="","",入力!X21),IF(入力!X21="",入力!W21,IF(入力!W21&gt;入力!X21,入力!W21,入力!X21)))</f>
        <v/>
      </c>
      <c r="U101" s="361" t="str">
        <f>IF(入力!Y21="", IF(入力!W21="",IF(入力!X21="","",入力!X21-入力!Q21),IF(入力!X21="",入力!W21-入力!Q21,IF(入力!W21&gt;入力!X21,入力!W21-入力!Q21,入力!X21-入力!Q21))),入力!Y21)</f>
        <v/>
      </c>
      <c r="V101" s="361" t="str">
        <f>IF(入力!Z21="",IF(入力!AA21="","",入力!AA21),IF(入力!AA21="",入力!Z21,IF(入力!Z21&gt;入力!AA21,入力!Z21,入力!AA21)))</f>
        <v/>
      </c>
      <c r="W10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X101" s="361" t="str">
        <f>IF(入力!AC21="",IF(入力!AD21="","",入力!AD21),IF(入力!AD21="",入力!AC21,IF(入力!AC21&gt;入力!AD21,入力!AC21,入力!AD21)))</f>
        <v/>
      </c>
      <c r="Y10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Z101" s="361" t="str">
        <f>IF(入力!AF21="",IF(入力!AG21="","",入力!AG21),IF(入力!AG21="",入力!AF21,IF(入力!AF21&gt;入力!AG21,入力!AF21,入力!AG21)))</f>
        <v/>
      </c>
      <c r="AA10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B101" s="354" t="str">
        <f>IF(入力!AI21="",IF(入力!AJ21="","",入力!AJ21),IF(入力!AJ21="",入力!AI21,IF(入力!AI21&gt;入力!AJ21,入力!AI21,入力!AJ21)))</f>
        <v/>
      </c>
      <c r="AC101" s="468" t="str">
        <f>IF(入力!AK21="",IF(入力!AL21="","",入力!AL21),IF(入力!AL21="",入力!AK21,IF(入力!AK21&gt;入力!AL21,入力!AK21,入力!AL21)))</f>
        <v/>
      </c>
      <c r="AD101" s="324" t="str">
        <f>IF(入力!AM21="","",入力!AM21)</f>
        <v/>
      </c>
      <c r="AE101" s="379" t="str">
        <f>IF(入力!AN21="","",入力!AN21)</f>
        <v/>
      </c>
      <c r="AF101" s="324" t="str">
        <f>IF(入力!AO21="","",入力!AO21)</f>
        <v/>
      </c>
      <c r="AG101" s="379" t="str">
        <f>IF(入力!AP21="","",入力!AP21)</f>
        <v/>
      </c>
      <c r="AH101" s="324" t="str">
        <f>IF(入力!AQ21="","",入力!AQ21)</f>
        <v/>
      </c>
      <c r="AI101" s="378" t="str">
        <f>IF(入力!AR21="","",入力!AR21)</f>
        <v/>
      </c>
      <c r="AJ101" s="389" t="str">
        <f>IF(入力!AS21="","",入力!AS21)</f>
        <v/>
      </c>
      <c r="AK101" s="472" t="str">
        <f>IF(入力!AT21="","",入力!AT21)</f>
        <v/>
      </c>
      <c r="AL101" s="474" t="str">
        <f>IF(入力!AU21="",IF(入力!AV21="","",入力!AV21),IF(入力!AV21="",入力!AU21,IF(入力!AU21&gt;入力!AV21,入力!AU21,入力!AV21)))</f>
        <v/>
      </c>
      <c r="AM101" s="382" t="str">
        <f>IF(入力!AW21="",IF(入力!AX21="","",入力!AX21),IF(入力!AX21="",入力!AW21,IF(入力!AW21&gt;入力!AX21,入力!AW21,入力!AX21)))</f>
        <v/>
      </c>
      <c r="AN101" s="476" t="str">
        <f>IF(入力!K21="","", IF(入力!AC21="","", IF(入力!Z21="","", K21/243*((MAX(入力!AC21,入力!AD21,入力!AF21,入力!AG21)-243)+(MAX(入力!Z21:'入力'!AA21)-243)))))</f>
        <v/>
      </c>
    </row>
    <row r="102" spans="1:40">
      <c r="A102" s="84">
        <f>IF(入力!A22="","",入力!A22)</f>
        <v>9</v>
      </c>
      <c r="B102" s="146" t="str">
        <f>IF(入力!B22="","",入力!B22)</f>
        <v/>
      </c>
      <c r="C102" s="146" t="str">
        <f>IF(入力!C22="","",入力!C22)</f>
        <v/>
      </c>
      <c r="D102" s="175" t="str">
        <f>IF(入力!D22="","",入力!D22)</f>
        <v/>
      </c>
      <c r="E102" s="255" t="str">
        <f>IF(入力!E22="", IF(D102="","",DATEDIF(D102,入力!$C$3,"Y")),入力!E22)</f>
        <v/>
      </c>
      <c r="F102" s="220" t="str">
        <f>IF(入力!F22="","",入力!F22)</f>
        <v/>
      </c>
      <c r="G102" s="146" t="str">
        <f>IF(入力!G22="","",入力!G22)</f>
        <v/>
      </c>
      <c r="H102" s="146" t="str">
        <f>IF(入力!H22="","",入力!H22)</f>
        <v/>
      </c>
      <c r="I102" s="220" t="str">
        <f>IF(入力!I22="","",入力!I22)</f>
        <v/>
      </c>
      <c r="J102" s="121" t="str">
        <f>IF(入力!J22="","",入力!J22)</f>
        <v/>
      </c>
      <c r="K102" s="406" t="str">
        <f>IF(入力!K22="","",入力!K22)</f>
        <v/>
      </c>
      <c r="L102" s="342" t="str">
        <f>IF(入力!L22="","",入力!L22)</f>
        <v/>
      </c>
      <c r="M102" s="325" t="str">
        <f>IF(OR(入力!M22="",入力!N22=""),"",((4.57/(1.0868-0.00133*(入力!M22+入力!N22))-4.142)*100))</f>
        <v/>
      </c>
      <c r="N102" s="325" t="str">
        <f>IF(入力!O22="", IF(OR(入力!L22="",入力!M22="",入力!N22=""),"",(入力!L22-(入力!L22*(4.57/(1.0868-0.00133*(入力!M22+入力!N22))-4.142)*100)/100)),入力!O22)</f>
        <v/>
      </c>
      <c r="O102" s="325" t="str">
        <f>IF(入力!P22="", IF(入力!K22="","",IF(入力!L22="","",入力!L22/POWER(入力!K22/100,2))),入力!P22)</f>
        <v/>
      </c>
      <c r="P102" s="325" t="str">
        <f>IF(入力!Q22="","",入力!Q22)</f>
        <v/>
      </c>
      <c r="Q102" s="407" t="str">
        <f>IF(入力!R22="","",入力!R22)</f>
        <v/>
      </c>
      <c r="R102" s="468" t="str">
        <f xml:space="preserve"> IF(入力!S22="",IF(入力!T22="","",入力!T22),IF(入力!T22="",入力!S22,IF(入力!S22&gt;入力!T22,入力!T22,入力!S22)))</f>
        <v/>
      </c>
      <c r="S102" s="468" t="str">
        <f>IF(入力!U22="",IF(入力!V22="","",入力!V22),IF(入力!V22="",入力!U22,IF(入力!U22&gt;入力!V22,入力!V22,入力!U22)))</f>
        <v/>
      </c>
      <c r="T102" s="362" t="str">
        <f>IF(入力!W22="",IF(入力!X22="","",入力!X22),IF(入力!X22="",入力!W22,IF(入力!W22&gt;入力!X22,入力!W22,入力!X22)))</f>
        <v/>
      </c>
      <c r="U102" s="361" t="str">
        <f>IF(入力!Y22="", IF(入力!W22="",IF(入力!X22="","",入力!X22-入力!Q22),IF(入力!X22="",入力!W22-入力!Q22,IF(入力!W22&gt;入力!X22,入力!W22-入力!Q22,入力!X22-入力!Q22))),入力!Y22)</f>
        <v/>
      </c>
      <c r="V102" s="361" t="str">
        <f>IF(入力!Z22="",IF(入力!AA22="","",入力!AA22),IF(入力!AA22="",入力!Z22,IF(入力!Z22&gt;入力!AA22,入力!Z22,入力!AA22)))</f>
        <v/>
      </c>
      <c r="W10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X102" s="361" t="str">
        <f>IF(入力!AC22="",IF(入力!AD22="","",入力!AD22),IF(入力!AD22="",入力!AC22,IF(入力!AC22&gt;入力!AD22,入力!AC22,入力!AD22)))</f>
        <v/>
      </c>
      <c r="Y10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Z102" s="361" t="str">
        <f>IF(入力!AF22="",IF(入力!AG22="","",入力!AG22),IF(入力!AG22="",入力!AF22,IF(入力!AF22&gt;入力!AG22,入力!AF22,入力!AG22)))</f>
        <v/>
      </c>
      <c r="AA10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B102" s="354" t="str">
        <f>IF(入力!AI22="",IF(入力!AJ22="","",入力!AJ22),IF(入力!AJ22="",入力!AI22,IF(入力!AI22&gt;入力!AJ22,入力!AI22,入力!AJ22)))</f>
        <v/>
      </c>
      <c r="AC102" s="468" t="str">
        <f>IF(入力!AK22="",IF(入力!AL22="","",入力!AL22),IF(入力!AL22="",入力!AK22,IF(入力!AK22&gt;入力!AL22,入力!AK22,入力!AL22)))</f>
        <v/>
      </c>
      <c r="AD102" s="324" t="str">
        <f>IF(入力!AM22="","",入力!AM22)</f>
        <v/>
      </c>
      <c r="AE102" s="379" t="str">
        <f>IF(入力!AN22="","",入力!AN22)</f>
        <v/>
      </c>
      <c r="AF102" s="324" t="str">
        <f>IF(入力!AO22="","",入力!AO22)</f>
        <v/>
      </c>
      <c r="AG102" s="379" t="str">
        <f>IF(入力!AP22="","",入力!AP22)</f>
        <v/>
      </c>
      <c r="AH102" s="324" t="str">
        <f>IF(入力!AQ22="","",入力!AQ22)</f>
        <v/>
      </c>
      <c r="AI102" s="378" t="str">
        <f>IF(入力!AR22="","",入力!AR22)</f>
        <v/>
      </c>
      <c r="AJ102" s="389" t="str">
        <f>IF(入力!AS22="","",入力!AS22)</f>
        <v/>
      </c>
      <c r="AK102" s="472" t="str">
        <f>IF(入力!AT22="","",入力!AT22)</f>
        <v/>
      </c>
      <c r="AL102" s="474" t="str">
        <f>IF(入力!AU22="",IF(入力!AV22="","",入力!AV22),IF(入力!AV22="",入力!AU22,IF(入力!AU22&gt;入力!AV22,入力!AU22,入力!AV22)))</f>
        <v/>
      </c>
      <c r="AM102" s="382" t="str">
        <f>IF(入力!AW22="",IF(入力!AX22="","",入力!AX22),IF(入力!AX22="",入力!AW22,IF(入力!AW22&gt;入力!AX22,入力!AW22,入力!AX22)))</f>
        <v/>
      </c>
      <c r="AN102" s="476" t="str">
        <f>IF(入力!K22="","", IF(入力!AC22="","", IF(入力!Z22="","", K22/243*((MAX(入力!AC22,入力!AD22,入力!AF22,入力!AG22)-243)+(MAX(入力!Z22:'入力'!AA22)-243)))))</f>
        <v/>
      </c>
    </row>
    <row r="103" spans="1:40">
      <c r="A103" s="84">
        <f>IF(入力!A23="","",入力!A23)</f>
        <v>10</v>
      </c>
      <c r="B103" s="146" t="str">
        <f>IF(入力!B23="","",入力!B23)</f>
        <v/>
      </c>
      <c r="C103" s="146" t="str">
        <f>IF(入力!C23="","",入力!C23)</f>
        <v/>
      </c>
      <c r="D103" s="175" t="str">
        <f>IF(入力!D23="","",入力!D23)</f>
        <v/>
      </c>
      <c r="E103" s="255" t="str">
        <f>IF(入力!E23="", IF(D103="","",DATEDIF(D103,入力!$C$3,"Y")),入力!E23)</f>
        <v/>
      </c>
      <c r="F103" s="220" t="str">
        <f>IF(入力!F23="","",入力!F23)</f>
        <v/>
      </c>
      <c r="G103" s="146" t="str">
        <f>IF(入力!G23="","",入力!G23)</f>
        <v/>
      </c>
      <c r="H103" s="146" t="str">
        <f>IF(入力!H23="","",入力!H23)</f>
        <v/>
      </c>
      <c r="I103" s="220" t="str">
        <f>IF(入力!I23="","",入力!I23)</f>
        <v/>
      </c>
      <c r="J103" s="121" t="str">
        <f>IF(入力!J23="","",入力!J23)</f>
        <v/>
      </c>
      <c r="K103" s="406" t="str">
        <f>IF(入力!K23="","",入力!K23)</f>
        <v/>
      </c>
      <c r="L103" s="342" t="str">
        <f>IF(入力!L23="","",入力!L23)</f>
        <v/>
      </c>
      <c r="M103" s="325" t="str">
        <f>IF(OR(入力!M23="",入力!N23=""),"",((4.57/(1.0868-0.00133*(入力!M23+入力!N23))-4.142)*100))</f>
        <v/>
      </c>
      <c r="N103" s="325" t="str">
        <f>IF(入力!O23="", IF(OR(入力!L23="",入力!M23="",入力!N23=""),"",(入力!L23-(入力!L23*(4.57/(1.0868-0.00133*(入力!M23+入力!N23))-4.142)*100)/100)),入力!O23)</f>
        <v/>
      </c>
      <c r="O103" s="325" t="str">
        <f>IF(入力!P23="", IF(入力!K23="","",IF(入力!L23="","",入力!L23/POWER(入力!K23/100,2))),入力!P23)</f>
        <v/>
      </c>
      <c r="P103" s="325" t="str">
        <f>IF(入力!Q23="","",入力!Q23)</f>
        <v/>
      </c>
      <c r="Q103" s="407" t="str">
        <f>IF(入力!R23="","",入力!R23)</f>
        <v/>
      </c>
      <c r="R103" s="468" t="str">
        <f xml:space="preserve"> IF(入力!S23="",IF(入力!T23="","",入力!T23),IF(入力!T23="",入力!S23,IF(入力!S23&gt;入力!T23,入力!T23,入力!S23)))</f>
        <v/>
      </c>
      <c r="S103" s="468" t="str">
        <f>IF(入力!U23="",IF(入力!V23="","",入力!V23),IF(入力!V23="",入力!U23,IF(入力!U23&gt;入力!V23,入力!V23,入力!U23)))</f>
        <v/>
      </c>
      <c r="T103" s="362" t="str">
        <f>IF(入力!W23="",IF(入力!X23="","",入力!X23),IF(入力!X23="",入力!W23,IF(入力!W23&gt;入力!X23,入力!W23,入力!X23)))</f>
        <v/>
      </c>
      <c r="U103" s="361" t="str">
        <f>IF(入力!Y23="", IF(入力!W23="",IF(入力!X23="","",入力!X23-入力!Q23),IF(入力!X23="",入力!W23-入力!Q23,IF(入力!W23&gt;入力!X23,入力!W23-入力!Q23,入力!X23-入力!Q23))),入力!Y23)</f>
        <v/>
      </c>
      <c r="V103" s="361" t="str">
        <f>IF(入力!Z23="",IF(入力!AA23="","",入力!AA23),IF(入力!AA23="",入力!Z23,IF(入力!Z23&gt;入力!AA23,入力!Z23,入力!AA23)))</f>
        <v/>
      </c>
      <c r="W10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X103" s="361" t="str">
        <f>IF(入力!AC23="",IF(入力!AD23="","",入力!AD23),IF(入力!AD23="",入力!AC23,IF(入力!AC23&gt;入力!AD23,入力!AC23,入力!AD23)))</f>
        <v/>
      </c>
      <c r="Y10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Z103" s="361" t="str">
        <f>IF(入力!AF23="",IF(入力!AG23="","",入力!AG23),IF(入力!AG23="",入力!AF23,IF(入力!AF23&gt;入力!AG23,入力!AF23,入力!AG23)))</f>
        <v/>
      </c>
      <c r="AA10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B103" s="354" t="str">
        <f>IF(入力!AI23="",IF(入力!AJ23="","",入力!AJ23),IF(入力!AJ23="",入力!AI23,IF(入力!AI23&gt;入力!AJ23,入力!AI23,入力!AJ23)))</f>
        <v/>
      </c>
      <c r="AC103" s="468" t="str">
        <f>IF(入力!AK23="",IF(入力!AL23="","",入力!AL23),IF(入力!AL23="",入力!AK23,IF(入力!AK23&gt;入力!AL23,入力!AK23,入力!AL23)))</f>
        <v/>
      </c>
      <c r="AD103" s="324" t="str">
        <f>IF(入力!AM23="","",入力!AM23)</f>
        <v/>
      </c>
      <c r="AE103" s="379" t="str">
        <f>IF(入力!AN23="","",入力!AN23)</f>
        <v/>
      </c>
      <c r="AF103" s="324" t="str">
        <f>IF(入力!AO23="","",入力!AO23)</f>
        <v/>
      </c>
      <c r="AG103" s="379" t="str">
        <f>IF(入力!AP23="","",入力!AP23)</f>
        <v/>
      </c>
      <c r="AH103" s="324" t="str">
        <f>IF(入力!AQ23="","",入力!AQ23)</f>
        <v/>
      </c>
      <c r="AI103" s="378" t="str">
        <f>IF(入力!AR23="","",入力!AR23)</f>
        <v/>
      </c>
      <c r="AJ103" s="389" t="str">
        <f>IF(入力!AS23="","",入力!AS23)</f>
        <v/>
      </c>
      <c r="AK103" s="472" t="str">
        <f>IF(入力!AT23="","",入力!AT23)</f>
        <v/>
      </c>
      <c r="AL103" s="474" t="str">
        <f>IF(入力!AU23="",IF(入力!AV23="","",入力!AV23),IF(入力!AV23="",入力!AU23,IF(入力!AU23&gt;入力!AV23,入力!AU23,入力!AV23)))</f>
        <v/>
      </c>
      <c r="AM103" s="382" t="str">
        <f>IF(入力!AW23="",IF(入力!AX23="","",入力!AX23),IF(入力!AX23="",入力!AW23,IF(入力!AW23&gt;入力!AX23,入力!AW23,入力!AX23)))</f>
        <v/>
      </c>
      <c r="AN103" s="476" t="str">
        <f>IF(入力!K23="","", IF(入力!AC23="","", IF(入力!Z23="","", K23/243*((MAX(入力!AC23,入力!AD23,入力!AF23,入力!AG23)-243)+(MAX(入力!Z23:'入力'!AA23)-243)))))</f>
        <v/>
      </c>
    </row>
    <row r="104" spans="1:40">
      <c r="A104" s="84">
        <f>IF(入力!A24="","",入力!A24)</f>
        <v>11</v>
      </c>
      <c r="B104" s="146" t="str">
        <f>IF(入力!B24="","",入力!B24)</f>
        <v/>
      </c>
      <c r="C104" s="146" t="str">
        <f>IF(入力!C24="","",入力!C24)</f>
        <v/>
      </c>
      <c r="D104" s="175" t="str">
        <f>IF(入力!D24="","",入力!D24)</f>
        <v/>
      </c>
      <c r="E104" s="255" t="str">
        <f>IF(入力!E24="", IF(D104="","",DATEDIF(D104,入力!$C$3,"Y")),入力!E24)</f>
        <v/>
      </c>
      <c r="F104" s="220" t="str">
        <f>IF(入力!F24="","",入力!F24)</f>
        <v/>
      </c>
      <c r="G104" s="146" t="str">
        <f>IF(入力!G24="","",入力!G24)</f>
        <v/>
      </c>
      <c r="H104" s="146" t="str">
        <f>IF(入力!H24="","",入力!H24)</f>
        <v/>
      </c>
      <c r="I104" s="220" t="str">
        <f>IF(入力!I24="","",入力!I24)</f>
        <v/>
      </c>
      <c r="J104" s="121" t="str">
        <f>IF(入力!J24="","",入力!J24)</f>
        <v/>
      </c>
      <c r="K104" s="406" t="str">
        <f>IF(入力!K24="","",入力!K24)</f>
        <v/>
      </c>
      <c r="L104" s="342" t="str">
        <f>IF(入力!L24="","",入力!L24)</f>
        <v/>
      </c>
      <c r="M104" s="325" t="str">
        <f>IF(OR(入力!M24="",入力!N24=""),"",((4.57/(1.0868-0.00133*(入力!M24+入力!N24))-4.142)*100))</f>
        <v/>
      </c>
      <c r="N104" s="325" t="str">
        <f>IF(入力!O24="", IF(OR(入力!L24="",入力!M24="",入力!N24=""),"",(入力!L24-(入力!L24*(4.57/(1.0868-0.00133*(入力!M24+入力!N24))-4.142)*100)/100)),入力!O24)</f>
        <v/>
      </c>
      <c r="O104" s="325" t="str">
        <f>IF(入力!P24="", IF(入力!K24="","",IF(入力!L24="","",入力!L24/POWER(入力!K24/100,2))),入力!P24)</f>
        <v/>
      </c>
      <c r="P104" s="325" t="str">
        <f>IF(入力!Q24="","",入力!Q24)</f>
        <v/>
      </c>
      <c r="Q104" s="407" t="str">
        <f>IF(入力!R24="","",入力!R24)</f>
        <v/>
      </c>
      <c r="R104" s="468" t="str">
        <f xml:space="preserve"> IF(入力!S24="",IF(入力!T24="","",入力!T24),IF(入力!T24="",入力!S24,IF(入力!S24&gt;入力!T24,入力!T24,入力!S24)))</f>
        <v/>
      </c>
      <c r="S104" s="468" t="str">
        <f>IF(入力!U24="",IF(入力!V24="","",入力!V24),IF(入力!V24="",入力!U24,IF(入力!U24&gt;入力!V24,入力!V24,入力!U24)))</f>
        <v/>
      </c>
      <c r="T104" s="362" t="str">
        <f>IF(入力!W24="",IF(入力!X24="","",入力!X24),IF(入力!X24="",入力!W24,IF(入力!W24&gt;入力!X24,入力!W24,入力!X24)))</f>
        <v/>
      </c>
      <c r="U104" s="361" t="str">
        <f>IF(入力!Y24="", IF(入力!W24="",IF(入力!X24="","",入力!X24-入力!Q24),IF(入力!X24="",入力!W24-入力!Q24,IF(入力!W24&gt;入力!X24,入力!W24-入力!Q24,入力!X24-入力!Q24))),入力!Y24)</f>
        <v/>
      </c>
      <c r="V104" s="361" t="str">
        <f>IF(入力!Z24="",IF(入力!AA24="","",入力!AA24),IF(入力!AA24="",入力!Z24,IF(入力!Z24&gt;入力!AA24,入力!Z24,入力!AA24)))</f>
        <v/>
      </c>
      <c r="W10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X104" s="361" t="str">
        <f>IF(入力!AC24="",IF(入力!AD24="","",入力!AD24),IF(入力!AD24="",入力!AC24,IF(入力!AC24&gt;入力!AD24,入力!AC24,入力!AD24)))</f>
        <v/>
      </c>
      <c r="Y10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Z104" s="361" t="str">
        <f>IF(入力!AF24="",IF(入力!AG24="","",入力!AG24),IF(入力!AG24="",入力!AF24,IF(入力!AF24&gt;入力!AG24,入力!AF24,入力!AG24)))</f>
        <v/>
      </c>
      <c r="AA10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B104" s="354" t="str">
        <f>IF(入力!AI24="",IF(入力!AJ24="","",入力!AJ24),IF(入力!AJ24="",入力!AI24,IF(入力!AI24&gt;入力!AJ24,入力!AI24,入力!AJ24)))</f>
        <v/>
      </c>
      <c r="AC104" s="468" t="str">
        <f>IF(入力!AK24="",IF(入力!AL24="","",入力!AL24),IF(入力!AL24="",入力!AK24,IF(入力!AK24&gt;入力!AL24,入力!AK24,入力!AL24)))</f>
        <v/>
      </c>
      <c r="AD104" s="324" t="str">
        <f>IF(入力!AM24="","",入力!AM24)</f>
        <v/>
      </c>
      <c r="AE104" s="379" t="str">
        <f>IF(入力!AN24="","",入力!AN24)</f>
        <v/>
      </c>
      <c r="AF104" s="324" t="str">
        <f>IF(入力!AO24="","",入力!AO24)</f>
        <v/>
      </c>
      <c r="AG104" s="379" t="str">
        <f>IF(入力!AP24="","",入力!AP24)</f>
        <v/>
      </c>
      <c r="AH104" s="324" t="str">
        <f>IF(入力!AQ24="","",入力!AQ24)</f>
        <v/>
      </c>
      <c r="AI104" s="378" t="str">
        <f>IF(入力!AR24="","",入力!AR24)</f>
        <v/>
      </c>
      <c r="AJ104" s="389" t="str">
        <f>IF(入力!AS24="","",入力!AS24)</f>
        <v/>
      </c>
      <c r="AK104" s="472" t="str">
        <f>IF(入力!AT24="","",入力!AT24)</f>
        <v/>
      </c>
      <c r="AL104" s="474" t="str">
        <f>IF(入力!AU24="",IF(入力!AV24="","",入力!AV24),IF(入力!AV24="",入力!AU24,IF(入力!AU24&gt;入力!AV24,入力!AU24,入力!AV24)))</f>
        <v/>
      </c>
      <c r="AM104" s="382" t="str">
        <f>IF(入力!AW24="",IF(入力!AX24="","",入力!AX24),IF(入力!AX24="",入力!AW24,IF(入力!AW24&gt;入力!AX24,入力!AW24,入力!AX24)))</f>
        <v/>
      </c>
      <c r="AN104" s="476" t="str">
        <f>IF(入力!K24="","", IF(入力!AC24="","", IF(入力!Z24="","", K24/243*((MAX(入力!AC24,入力!AD24,入力!AF24,入力!AG24)-243)+(MAX(入力!Z24:'入力'!AA24)-243)))))</f>
        <v/>
      </c>
    </row>
    <row r="105" spans="1:40">
      <c r="A105" s="84">
        <f>IF(入力!A25="","",入力!A25)</f>
        <v>12</v>
      </c>
      <c r="B105" s="146" t="str">
        <f>IF(入力!B25="","",入力!B25)</f>
        <v/>
      </c>
      <c r="C105" s="146" t="str">
        <f>IF(入力!C25="","",入力!C25)</f>
        <v/>
      </c>
      <c r="D105" s="175" t="str">
        <f>IF(入力!D25="","",入力!D25)</f>
        <v/>
      </c>
      <c r="E105" s="255" t="str">
        <f>IF(入力!E25="", IF(D105="","",DATEDIF(D105,入力!$C$3,"Y")),入力!E25)</f>
        <v/>
      </c>
      <c r="F105" s="220" t="str">
        <f>IF(入力!F25="","",入力!F25)</f>
        <v/>
      </c>
      <c r="G105" s="146" t="str">
        <f>IF(入力!G25="","",入力!G25)</f>
        <v/>
      </c>
      <c r="H105" s="146" t="str">
        <f>IF(入力!H25="","",入力!H25)</f>
        <v/>
      </c>
      <c r="I105" s="220" t="str">
        <f>IF(入力!I25="","",入力!I25)</f>
        <v/>
      </c>
      <c r="J105" s="121" t="str">
        <f>IF(入力!J25="","",入力!J25)</f>
        <v/>
      </c>
      <c r="K105" s="406" t="str">
        <f>IF(入力!K25="","",入力!K25)</f>
        <v/>
      </c>
      <c r="L105" s="342" t="str">
        <f>IF(入力!L25="","",入力!L25)</f>
        <v/>
      </c>
      <c r="M105" s="325" t="str">
        <f>IF(OR(入力!M25="",入力!N25=""),"",((4.57/(1.0868-0.00133*(入力!M25+入力!N25))-4.142)*100))</f>
        <v/>
      </c>
      <c r="N105" s="325" t="str">
        <f>IF(入力!O25="", IF(OR(入力!L25="",入力!M25="",入力!N25=""),"",(入力!L25-(入力!L25*(4.57/(1.0868-0.00133*(入力!M25+入力!N25))-4.142)*100)/100)),入力!O25)</f>
        <v/>
      </c>
      <c r="O105" s="325" t="str">
        <f>IF(入力!P25="", IF(入力!K25="","",IF(入力!L25="","",入力!L25/POWER(入力!K25/100,2))),入力!P25)</f>
        <v/>
      </c>
      <c r="P105" s="325" t="str">
        <f>IF(入力!Q25="","",入力!Q25)</f>
        <v/>
      </c>
      <c r="Q105" s="407" t="str">
        <f>IF(入力!R25="","",入力!R25)</f>
        <v/>
      </c>
      <c r="R105" s="468" t="str">
        <f xml:space="preserve"> IF(入力!S25="",IF(入力!T25="","",入力!T25),IF(入力!T25="",入力!S25,IF(入力!S25&gt;入力!T25,入力!T25,入力!S25)))</f>
        <v/>
      </c>
      <c r="S105" s="468" t="str">
        <f>IF(入力!U25="",IF(入力!V25="","",入力!V25),IF(入力!V25="",入力!U25,IF(入力!U25&gt;入力!V25,入力!V25,入力!U25)))</f>
        <v/>
      </c>
      <c r="T105" s="362" t="str">
        <f>IF(入力!W25="",IF(入力!X25="","",入力!X25),IF(入力!X25="",入力!W25,IF(入力!W25&gt;入力!X25,入力!W25,入力!X25)))</f>
        <v/>
      </c>
      <c r="U105" s="361" t="str">
        <f>IF(入力!Y25="", IF(入力!W25="",IF(入力!X25="","",入力!X25-入力!Q25),IF(入力!X25="",入力!W25-入力!Q25,IF(入力!W25&gt;入力!X25,入力!W25-入力!Q25,入力!X25-入力!Q25))),入力!Y25)</f>
        <v/>
      </c>
      <c r="V105" s="361" t="str">
        <f>IF(入力!Z25="",IF(入力!AA25="","",入力!AA25),IF(入力!AA25="",入力!Z25,IF(入力!Z25&gt;入力!AA25,入力!Z25,入力!AA25)))</f>
        <v/>
      </c>
      <c r="W10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X105" s="361" t="str">
        <f>IF(入力!AC25="",IF(入力!AD25="","",入力!AD25),IF(入力!AD25="",入力!AC25,IF(入力!AC25&gt;入力!AD25,入力!AC25,入力!AD25)))</f>
        <v/>
      </c>
      <c r="Y10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Z105" s="361" t="str">
        <f>IF(入力!AF25="",IF(入力!AG25="","",入力!AG25),IF(入力!AG25="",入力!AF25,IF(入力!AF25&gt;入力!AG25,入力!AF25,入力!AG25)))</f>
        <v/>
      </c>
      <c r="AA10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B105" s="354" t="str">
        <f>IF(入力!AI25="",IF(入力!AJ25="","",入力!AJ25),IF(入力!AJ25="",入力!AI25,IF(入力!AI25&gt;入力!AJ25,入力!AI25,入力!AJ25)))</f>
        <v/>
      </c>
      <c r="AC105" s="468" t="str">
        <f>IF(入力!AK25="",IF(入力!AL25="","",入力!AL25),IF(入力!AL25="",入力!AK25,IF(入力!AK25&gt;入力!AL25,入力!AK25,入力!AL25)))</f>
        <v/>
      </c>
      <c r="AD105" s="324" t="str">
        <f>IF(入力!AM25="","",入力!AM25)</f>
        <v/>
      </c>
      <c r="AE105" s="379" t="str">
        <f>IF(入力!AN25="","",入力!AN25)</f>
        <v/>
      </c>
      <c r="AF105" s="324" t="str">
        <f>IF(入力!AO25="","",入力!AO25)</f>
        <v/>
      </c>
      <c r="AG105" s="379" t="str">
        <f>IF(入力!AP25="","",入力!AP25)</f>
        <v/>
      </c>
      <c r="AH105" s="324" t="str">
        <f>IF(入力!AQ25="","",入力!AQ25)</f>
        <v/>
      </c>
      <c r="AI105" s="378" t="str">
        <f>IF(入力!AR25="","",入力!AR25)</f>
        <v/>
      </c>
      <c r="AJ105" s="389" t="str">
        <f>IF(入力!AS25="","",入力!AS25)</f>
        <v/>
      </c>
      <c r="AK105" s="472" t="str">
        <f>IF(入力!AT25="","",入力!AT25)</f>
        <v/>
      </c>
      <c r="AL105" s="474" t="str">
        <f>IF(入力!AU25="",IF(入力!AV25="","",入力!AV25),IF(入力!AV25="",入力!AU25,IF(入力!AU25&gt;入力!AV25,入力!AU25,入力!AV25)))</f>
        <v/>
      </c>
      <c r="AM105" s="382" t="str">
        <f>IF(入力!AW25="",IF(入力!AX25="","",入力!AX25),IF(入力!AX25="",入力!AW25,IF(入力!AW25&gt;入力!AX25,入力!AW25,入力!AX25)))</f>
        <v/>
      </c>
      <c r="AN105" s="476" t="str">
        <f>IF(入力!K25="","", IF(入力!AC25="","", IF(入力!Z25="","", K25/243*((MAX(入力!AC25,入力!AD25,入力!AF25,入力!AG25)-243)+(MAX(入力!Z25:'入力'!AA25)-243)))))</f>
        <v/>
      </c>
    </row>
    <row r="106" spans="1:40">
      <c r="A106" s="84">
        <f>IF(入力!A26="","",入力!A26)</f>
        <v>13</v>
      </c>
      <c r="B106" s="146" t="str">
        <f>IF(入力!B26="","",入力!B26)</f>
        <v/>
      </c>
      <c r="C106" s="146" t="str">
        <f>IF(入力!C26="","",入力!C26)</f>
        <v/>
      </c>
      <c r="D106" s="175" t="str">
        <f>IF(入力!D26="","",入力!D26)</f>
        <v/>
      </c>
      <c r="E106" s="255" t="str">
        <f>IF(入力!E26="", IF(D106="","",DATEDIF(D106,入力!$C$3,"Y")),入力!E26)</f>
        <v/>
      </c>
      <c r="F106" s="220" t="str">
        <f>IF(入力!F26="","",入力!F26)</f>
        <v/>
      </c>
      <c r="G106" s="146" t="str">
        <f>IF(入力!G26="","",入力!G26)</f>
        <v/>
      </c>
      <c r="H106" s="146" t="str">
        <f>IF(入力!H26="","",入力!H26)</f>
        <v/>
      </c>
      <c r="I106" s="220" t="str">
        <f>IF(入力!I26="","",入力!I26)</f>
        <v/>
      </c>
      <c r="J106" s="121" t="str">
        <f>IF(入力!J26="","",入力!J26)</f>
        <v/>
      </c>
      <c r="K106" s="406" t="str">
        <f>IF(入力!K26="","",入力!K26)</f>
        <v/>
      </c>
      <c r="L106" s="342" t="str">
        <f>IF(入力!L26="","",入力!L26)</f>
        <v/>
      </c>
      <c r="M106" s="325" t="str">
        <f>IF(OR(入力!M26="",入力!N26=""),"",((4.57/(1.0868-0.00133*(入力!M26+入力!N26))-4.142)*100))</f>
        <v/>
      </c>
      <c r="N106" s="325" t="str">
        <f>IF(入力!O26="", IF(OR(入力!L26="",入力!M26="",入力!N26=""),"",(入力!L26-(入力!L26*(4.57/(1.0868-0.00133*(入力!M26+入力!N26))-4.142)*100)/100)),入力!O26)</f>
        <v/>
      </c>
      <c r="O106" s="325" t="str">
        <f>IF(入力!P26="", IF(入力!K26="","",IF(入力!L26="","",入力!L26/POWER(入力!K26/100,2))),入力!P26)</f>
        <v/>
      </c>
      <c r="P106" s="325" t="str">
        <f>IF(入力!Q26="","",入力!Q26)</f>
        <v/>
      </c>
      <c r="Q106" s="407" t="str">
        <f>IF(入力!R26="","",入力!R26)</f>
        <v/>
      </c>
      <c r="R106" s="468" t="str">
        <f xml:space="preserve"> IF(入力!S26="",IF(入力!T26="","",入力!T26),IF(入力!T26="",入力!S26,IF(入力!S26&gt;入力!T26,入力!T26,入力!S26)))</f>
        <v/>
      </c>
      <c r="S106" s="468" t="str">
        <f>IF(入力!U26="",IF(入力!V26="","",入力!V26),IF(入力!V26="",入力!U26,IF(入力!U26&gt;入力!V26,入力!V26,入力!U26)))</f>
        <v/>
      </c>
      <c r="T106" s="362" t="str">
        <f>IF(入力!W26="",IF(入力!X26="","",入力!X26),IF(入力!X26="",入力!W26,IF(入力!W26&gt;入力!X26,入力!W26,入力!X26)))</f>
        <v/>
      </c>
      <c r="U106" s="361" t="str">
        <f>IF(入力!Y26="", IF(入力!W26="",IF(入力!X26="","",入力!X26-入力!Q26),IF(入力!X26="",入力!W26-入力!Q26,IF(入力!W26&gt;入力!X26,入力!W26-入力!Q26,入力!X26-入力!Q26))),入力!Y26)</f>
        <v/>
      </c>
      <c r="V106" s="361" t="str">
        <f>IF(入力!Z26="",IF(入力!AA26="","",入力!AA26),IF(入力!AA26="",入力!Z26,IF(入力!Z26&gt;入力!AA26,入力!Z26,入力!AA26)))</f>
        <v/>
      </c>
      <c r="W10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X106" s="361" t="str">
        <f>IF(入力!AC26="",IF(入力!AD26="","",入力!AD26),IF(入力!AD26="",入力!AC26,IF(入力!AC26&gt;入力!AD26,入力!AC26,入力!AD26)))</f>
        <v/>
      </c>
      <c r="Y10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Z106" s="361" t="str">
        <f>IF(入力!AF26="",IF(入力!AG26="","",入力!AG26),IF(入力!AG26="",入力!AF26,IF(入力!AF26&gt;入力!AG26,入力!AF26,入力!AG26)))</f>
        <v/>
      </c>
      <c r="AA10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B106" s="354" t="str">
        <f>IF(入力!AI26="",IF(入力!AJ26="","",入力!AJ26),IF(入力!AJ26="",入力!AI26,IF(入力!AI26&gt;入力!AJ26,入力!AI26,入力!AJ26)))</f>
        <v/>
      </c>
      <c r="AC106" s="468" t="str">
        <f>IF(入力!AK26="",IF(入力!AL26="","",入力!AL26),IF(入力!AL26="",入力!AK26,IF(入力!AK26&gt;入力!AL26,入力!AK26,入力!AL26)))</f>
        <v/>
      </c>
      <c r="AD106" s="324" t="str">
        <f>IF(入力!AM26="","",入力!AM26)</f>
        <v/>
      </c>
      <c r="AE106" s="379" t="str">
        <f>IF(入力!AN26="","",入力!AN26)</f>
        <v/>
      </c>
      <c r="AF106" s="324" t="str">
        <f>IF(入力!AO26="","",入力!AO26)</f>
        <v/>
      </c>
      <c r="AG106" s="379" t="str">
        <f>IF(入力!AP26="","",入力!AP26)</f>
        <v/>
      </c>
      <c r="AH106" s="324" t="str">
        <f>IF(入力!AQ26="","",入力!AQ26)</f>
        <v/>
      </c>
      <c r="AI106" s="378" t="str">
        <f>IF(入力!AR26="","",入力!AR26)</f>
        <v/>
      </c>
      <c r="AJ106" s="389" t="str">
        <f>IF(入力!AS26="","",入力!AS26)</f>
        <v/>
      </c>
      <c r="AK106" s="472" t="str">
        <f>IF(入力!AT26="","",入力!AT26)</f>
        <v/>
      </c>
      <c r="AL106" s="474" t="str">
        <f>IF(入力!AU26="",IF(入力!AV26="","",入力!AV26),IF(入力!AV26="",入力!AU26,IF(入力!AU26&gt;入力!AV26,入力!AU26,入力!AV26)))</f>
        <v/>
      </c>
      <c r="AM106" s="382" t="str">
        <f>IF(入力!AW26="",IF(入力!AX26="","",入力!AX26),IF(入力!AX26="",入力!AW26,IF(入力!AW26&gt;入力!AX26,入力!AW26,入力!AX26)))</f>
        <v/>
      </c>
      <c r="AN106" s="476" t="str">
        <f>IF(入力!K26="","", IF(入力!AC26="","", IF(入力!Z26="","", K26/243*((MAX(入力!AC26,入力!AD26,入力!AF26,入力!AG26)-243)+(MAX(入力!Z26:'入力'!AA26)-243)))))</f>
        <v/>
      </c>
    </row>
    <row r="107" spans="1:40">
      <c r="A107" s="84">
        <f>IF(入力!A27="","",入力!A27)</f>
        <v>14</v>
      </c>
      <c r="B107" s="146" t="str">
        <f>IF(入力!B27="","",入力!B27)</f>
        <v/>
      </c>
      <c r="C107" s="146" t="str">
        <f>IF(入力!C27="","",入力!C27)</f>
        <v/>
      </c>
      <c r="D107" s="175" t="str">
        <f>IF(入力!D27="","",入力!D27)</f>
        <v/>
      </c>
      <c r="E107" s="255" t="str">
        <f>IF(入力!E27="", IF(D107="","",DATEDIF(D107,入力!$C$3,"Y")),入力!E27)</f>
        <v/>
      </c>
      <c r="F107" s="220" t="str">
        <f>IF(入力!F27="","",入力!F27)</f>
        <v/>
      </c>
      <c r="G107" s="146" t="str">
        <f>IF(入力!G27="","",入力!G27)</f>
        <v/>
      </c>
      <c r="H107" s="146" t="str">
        <f>IF(入力!H27="","",入力!H27)</f>
        <v/>
      </c>
      <c r="I107" s="220" t="str">
        <f>IF(入力!I27="","",入力!I27)</f>
        <v/>
      </c>
      <c r="J107" s="121" t="str">
        <f>IF(入力!J27="","",入力!J27)</f>
        <v/>
      </c>
      <c r="K107" s="406" t="str">
        <f>IF(入力!K27="","",入力!K27)</f>
        <v/>
      </c>
      <c r="L107" s="342" t="str">
        <f>IF(入力!L27="","",入力!L27)</f>
        <v/>
      </c>
      <c r="M107" s="325" t="str">
        <f>IF(OR(入力!M27="",入力!N27=""),"",((4.57/(1.0868-0.00133*(入力!M27+入力!N27))-4.142)*100))</f>
        <v/>
      </c>
      <c r="N107" s="325" t="str">
        <f>IF(入力!O27="", IF(OR(入力!L27="",入力!M27="",入力!N27=""),"",(入力!L27-(入力!L27*(4.57/(1.0868-0.00133*(入力!M27+入力!N27))-4.142)*100)/100)),入力!O27)</f>
        <v/>
      </c>
      <c r="O107" s="325" t="str">
        <f>IF(入力!P27="", IF(入力!K27="","",IF(入力!L27="","",入力!L27/POWER(入力!K27/100,2))),入力!P27)</f>
        <v/>
      </c>
      <c r="P107" s="325" t="str">
        <f>IF(入力!Q27="","",入力!Q27)</f>
        <v/>
      </c>
      <c r="Q107" s="407" t="str">
        <f>IF(入力!R27="","",入力!R27)</f>
        <v/>
      </c>
      <c r="R107" s="468" t="str">
        <f xml:space="preserve"> IF(入力!S27="",IF(入力!T27="","",入力!T27),IF(入力!T27="",入力!S27,IF(入力!S27&gt;入力!T27,入力!T27,入力!S27)))</f>
        <v/>
      </c>
      <c r="S107" s="468" t="str">
        <f>IF(入力!U27="",IF(入力!V27="","",入力!V27),IF(入力!V27="",入力!U27,IF(入力!U27&gt;入力!V27,入力!V27,入力!U27)))</f>
        <v/>
      </c>
      <c r="T107" s="362" t="str">
        <f>IF(入力!W27="",IF(入力!X27="","",入力!X27),IF(入力!X27="",入力!W27,IF(入力!W27&gt;入力!X27,入力!W27,入力!X27)))</f>
        <v/>
      </c>
      <c r="U107" s="361" t="str">
        <f>IF(入力!Y27="", IF(入力!W27="",IF(入力!X27="","",入力!X27-入力!Q27),IF(入力!X27="",入力!W27-入力!Q27,IF(入力!W27&gt;入力!X27,入力!W27-入力!Q27,入力!X27-入力!Q27))),入力!Y27)</f>
        <v/>
      </c>
      <c r="V107" s="361" t="str">
        <f>IF(入力!Z27="",IF(入力!AA27="","",入力!AA27),IF(入力!AA27="",入力!Z27,IF(入力!Z27&gt;入力!AA27,入力!Z27,入力!AA27)))</f>
        <v/>
      </c>
      <c r="W10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X107" s="361" t="str">
        <f>IF(入力!AC27="",IF(入力!AD27="","",入力!AD27),IF(入力!AD27="",入力!AC27,IF(入力!AC27&gt;入力!AD27,入力!AC27,入力!AD27)))</f>
        <v/>
      </c>
      <c r="Y10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Z107" s="361" t="str">
        <f>IF(入力!AF27="",IF(入力!AG27="","",入力!AG27),IF(入力!AG27="",入力!AF27,IF(入力!AF27&gt;入力!AG27,入力!AF27,入力!AG27)))</f>
        <v/>
      </c>
      <c r="AA10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B107" s="354" t="str">
        <f>IF(入力!AI27="",IF(入力!AJ27="","",入力!AJ27),IF(入力!AJ27="",入力!AI27,IF(入力!AI27&gt;入力!AJ27,入力!AI27,入力!AJ27)))</f>
        <v/>
      </c>
      <c r="AC107" s="468" t="str">
        <f>IF(入力!AK27="",IF(入力!AL27="","",入力!AL27),IF(入力!AL27="",入力!AK27,IF(入力!AK27&gt;入力!AL27,入力!AK27,入力!AL27)))</f>
        <v/>
      </c>
      <c r="AD107" s="324" t="str">
        <f>IF(入力!AM27="","",入力!AM27)</f>
        <v/>
      </c>
      <c r="AE107" s="379" t="str">
        <f>IF(入力!AN27="","",入力!AN27)</f>
        <v/>
      </c>
      <c r="AF107" s="324" t="str">
        <f>IF(入力!AO27="","",入力!AO27)</f>
        <v/>
      </c>
      <c r="AG107" s="379" t="str">
        <f>IF(入力!AP27="","",入力!AP27)</f>
        <v/>
      </c>
      <c r="AH107" s="324" t="str">
        <f>IF(入力!AQ27="","",入力!AQ27)</f>
        <v/>
      </c>
      <c r="AI107" s="378" t="str">
        <f>IF(入力!AR27="","",入力!AR27)</f>
        <v/>
      </c>
      <c r="AJ107" s="389" t="str">
        <f>IF(入力!AS27="","",入力!AS27)</f>
        <v/>
      </c>
      <c r="AK107" s="472" t="str">
        <f>IF(入力!AT27="","",入力!AT27)</f>
        <v/>
      </c>
      <c r="AL107" s="474" t="str">
        <f>IF(入力!AU27="",IF(入力!AV27="","",入力!AV27),IF(入力!AV27="",入力!AU27,IF(入力!AU27&gt;入力!AV27,入力!AU27,入力!AV27)))</f>
        <v/>
      </c>
      <c r="AM107" s="382" t="str">
        <f>IF(入力!AW27="",IF(入力!AX27="","",入力!AX27),IF(入力!AX27="",入力!AW27,IF(入力!AW27&gt;入力!AX27,入力!AW27,入力!AX27)))</f>
        <v/>
      </c>
      <c r="AN107" s="476" t="str">
        <f>IF(入力!K27="","", IF(入力!AC27="","", IF(入力!Z27="","", K27/243*((MAX(入力!AC27,入力!AD27,入力!AF27,入力!AG27)-243)+(MAX(入力!Z27:'入力'!AA27)-243)))))</f>
        <v/>
      </c>
    </row>
    <row r="108" spans="1:40">
      <c r="A108" s="84">
        <f>IF(入力!A28="","",入力!A28)</f>
        <v>15</v>
      </c>
      <c r="B108" s="146" t="str">
        <f>IF(入力!B28="","",入力!B28)</f>
        <v/>
      </c>
      <c r="C108" s="146" t="str">
        <f>IF(入力!C28="","",入力!C28)</f>
        <v/>
      </c>
      <c r="D108" s="175" t="str">
        <f>IF(入力!D28="","",入力!D28)</f>
        <v/>
      </c>
      <c r="E108" s="255" t="str">
        <f>IF(入力!E28="", IF(D108="","",DATEDIF(D108,入力!$C$3,"Y")),入力!E28)</f>
        <v/>
      </c>
      <c r="F108" s="220" t="str">
        <f>IF(入力!F28="","",入力!F28)</f>
        <v/>
      </c>
      <c r="G108" s="146" t="str">
        <f>IF(入力!G28="","",入力!G28)</f>
        <v/>
      </c>
      <c r="H108" s="146" t="str">
        <f>IF(入力!H28="","",入力!H28)</f>
        <v/>
      </c>
      <c r="I108" s="220" t="str">
        <f>IF(入力!I28="","",入力!I28)</f>
        <v/>
      </c>
      <c r="J108" s="121" t="str">
        <f>IF(入力!J28="","",入力!J28)</f>
        <v/>
      </c>
      <c r="K108" s="406" t="str">
        <f>IF(入力!K28="","",入力!K28)</f>
        <v/>
      </c>
      <c r="L108" s="342" t="str">
        <f>IF(入力!L28="","",入力!L28)</f>
        <v/>
      </c>
      <c r="M108" s="325" t="str">
        <f>IF(OR(入力!M28="",入力!N28=""),"",((4.57/(1.0868-0.00133*(入力!M28+入力!N28))-4.142)*100))</f>
        <v/>
      </c>
      <c r="N108" s="325" t="str">
        <f>IF(入力!O28="", IF(OR(入力!L28="",入力!M28="",入力!N28=""),"",(入力!L28-(入力!L28*(4.57/(1.0868-0.00133*(入力!M28+入力!N28))-4.142)*100)/100)),入力!O28)</f>
        <v/>
      </c>
      <c r="O108" s="325" t="str">
        <f>IF(入力!P28="", IF(入力!K28="","",IF(入力!L28="","",入力!L28/POWER(入力!K28/100,2))),入力!P28)</f>
        <v/>
      </c>
      <c r="P108" s="325" t="str">
        <f>IF(入力!Q28="","",入力!Q28)</f>
        <v/>
      </c>
      <c r="Q108" s="407" t="str">
        <f>IF(入力!R28="","",入力!R28)</f>
        <v/>
      </c>
      <c r="R108" s="468" t="str">
        <f xml:space="preserve"> IF(入力!S28="",IF(入力!T28="","",入力!T28),IF(入力!T28="",入力!S28,IF(入力!S28&gt;入力!T28,入力!T28,入力!S28)))</f>
        <v/>
      </c>
      <c r="S108" s="468" t="str">
        <f>IF(入力!U28="",IF(入力!V28="","",入力!V28),IF(入力!V28="",入力!U28,IF(入力!U28&gt;入力!V28,入力!V28,入力!U28)))</f>
        <v/>
      </c>
      <c r="T108" s="362" t="str">
        <f>IF(入力!W28="",IF(入力!X28="","",入力!X28),IF(入力!X28="",入力!W28,IF(入力!W28&gt;入力!X28,入力!W28,入力!X28)))</f>
        <v/>
      </c>
      <c r="U108" s="361" t="str">
        <f>IF(入力!Y28="", IF(入力!W28="",IF(入力!X28="","",入力!X28-入力!Q28),IF(入力!X28="",入力!W28-入力!Q28,IF(入力!W28&gt;入力!X28,入力!W28-入力!Q28,入力!X28-入力!Q28))),入力!Y28)</f>
        <v/>
      </c>
      <c r="V108" s="361" t="str">
        <f>IF(入力!Z28="",IF(入力!AA28="","",入力!AA28),IF(入力!AA28="",入力!Z28,IF(入力!Z28&gt;入力!AA28,入力!Z28,入力!AA28)))</f>
        <v/>
      </c>
      <c r="W10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X108" s="361" t="str">
        <f>IF(入力!AC28="",IF(入力!AD28="","",入力!AD28),IF(入力!AD28="",入力!AC28,IF(入力!AC28&gt;入力!AD28,入力!AC28,入力!AD28)))</f>
        <v/>
      </c>
      <c r="Y10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Z108" s="361" t="str">
        <f>IF(入力!AF28="",IF(入力!AG28="","",入力!AG28),IF(入力!AG28="",入力!AF28,IF(入力!AF28&gt;入力!AG28,入力!AF28,入力!AG28)))</f>
        <v/>
      </c>
      <c r="AA10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B108" s="354" t="str">
        <f>IF(入力!AI28="",IF(入力!AJ28="","",入力!AJ28),IF(入力!AJ28="",入力!AI28,IF(入力!AI28&gt;入力!AJ28,入力!AI28,入力!AJ28)))</f>
        <v/>
      </c>
      <c r="AC108" s="468" t="str">
        <f>IF(入力!AK28="",IF(入力!AL28="","",入力!AL28),IF(入力!AL28="",入力!AK28,IF(入力!AK28&gt;入力!AL28,入力!AK28,入力!AL28)))</f>
        <v/>
      </c>
      <c r="AD108" s="324" t="str">
        <f>IF(入力!AM28="","",入力!AM28)</f>
        <v/>
      </c>
      <c r="AE108" s="379" t="str">
        <f>IF(入力!AN28="","",入力!AN28)</f>
        <v/>
      </c>
      <c r="AF108" s="324" t="str">
        <f>IF(入力!AO28="","",入力!AO28)</f>
        <v/>
      </c>
      <c r="AG108" s="379" t="str">
        <f>IF(入力!AP28="","",入力!AP28)</f>
        <v/>
      </c>
      <c r="AH108" s="324" t="str">
        <f>IF(入力!AQ28="","",入力!AQ28)</f>
        <v/>
      </c>
      <c r="AI108" s="378" t="str">
        <f>IF(入力!AR28="","",入力!AR28)</f>
        <v/>
      </c>
      <c r="AJ108" s="389" t="str">
        <f>IF(入力!AS28="","",入力!AS28)</f>
        <v/>
      </c>
      <c r="AK108" s="472" t="str">
        <f>IF(入力!AT28="","",入力!AT28)</f>
        <v/>
      </c>
      <c r="AL108" s="474" t="str">
        <f>IF(入力!AU28="",IF(入力!AV28="","",入力!AV28),IF(入力!AV28="",入力!AU28,IF(入力!AU28&gt;入力!AV28,入力!AU28,入力!AV28)))</f>
        <v/>
      </c>
      <c r="AM108" s="382" t="str">
        <f>IF(入力!AW28="",IF(入力!AX28="","",入力!AX28),IF(入力!AX28="",入力!AW28,IF(入力!AW28&gt;入力!AX28,入力!AW28,入力!AX28)))</f>
        <v/>
      </c>
      <c r="AN108" s="476" t="str">
        <f>IF(入力!K28="","", IF(入力!AC28="","", IF(入力!Z28="","", K28/243*((MAX(入力!AC28,入力!AD28,入力!AF28,入力!AG28)-243)+(MAX(入力!Z28:'入力'!AA28)-243)))))</f>
        <v/>
      </c>
    </row>
    <row r="109" spans="1:40">
      <c r="A109" s="84">
        <f>IF(入力!A29="","",入力!A29)</f>
        <v>16</v>
      </c>
      <c r="B109" s="146" t="str">
        <f>IF(入力!B29="","",入力!B29)</f>
        <v/>
      </c>
      <c r="C109" s="146" t="str">
        <f>IF(入力!C29="","",入力!C29)</f>
        <v/>
      </c>
      <c r="D109" s="175" t="str">
        <f>IF(入力!D29="","",入力!D29)</f>
        <v/>
      </c>
      <c r="E109" s="255" t="str">
        <f>IF(入力!E29="", IF(D109="","",DATEDIF(D109,入力!$C$3,"Y")),入力!E29)</f>
        <v/>
      </c>
      <c r="F109" s="220" t="str">
        <f>IF(入力!F29="","",入力!F29)</f>
        <v/>
      </c>
      <c r="G109" s="146" t="str">
        <f>IF(入力!G29="","",入力!G29)</f>
        <v/>
      </c>
      <c r="H109" s="146" t="str">
        <f>IF(入力!H29="","",入力!H29)</f>
        <v/>
      </c>
      <c r="I109" s="220" t="str">
        <f>IF(入力!I29="","",入力!I29)</f>
        <v/>
      </c>
      <c r="J109" s="121" t="str">
        <f>IF(入力!J29="","",入力!J29)</f>
        <v/>
      </c>
      <c r="K109" s="406" t="str">
        <f>IF(入力!K29="","",入力!K29)</f>
        <v/>
      </c>
      <c r="L109" s="342" t="str">
        <f>IF(入力!L29="","",入力!L29)</f>
        <v/>
      </c>
      <c r="M109" s="325" t="str">
        <f>IF(OR(入力!M29="",入力!N29=""),"",((4.57/(1.0868-0.00133*(入力!M29+入力!N29))-4.142)*100))</f>
        <v/>
      </c>
      <c r="N109" s="325" t="str">
        <f>IF(入力!O29="", IF(OR(入力!L29="",入力!M29="",入力!N29=""),"",(入力!L29-(入力!L29*(4.57/(1.0868-0.00133*(入力!M29+入力!N29))-4.142)*100)/100)),入力!O29)</f>
        <v/>
      </c>
      <c r="O109" s="325" t="str">
        <f>IF(入力!P29="", IF(入力!K29="","",IF(入力!L29="","",入力!L29/POWER(入力!K29/100,2))),入力!P29)</f>
        <v/>
      </c>
      <c r="P109" s="325" t="str">
        <f>IF(入力!Q29="","",入力!Q29)</f>
        <v/>
      </c>
      <c r="Q109" s="407" t="str">
        <f>IF(入力!R29="","",入力!R29)</f>
        <v/>
      </c>
      <c r="R109" s="468" t="str">
        <f xml:space="preserve"> IF(入力!S29="",IF(入力!T29="","",入力!T29),IF(入力!T29="",入力!S29,IF(入力!S29&gt;入力!T29,入力!T29,入力!S29)))</f>
        <v/>
      </c>
      <c r="S109" s="468" t="str">
        <f>IF(入力!U29="",IF(入力!V29="","",入力!V29),IF(入力!V29="",入力!U29,IF(入力!U29&gt;入力!V29,入力!V29,入力!U29)))</f>
        <v/>
      </c>
      <c r="T109" s="362" t="str">
        <f>IF(入力!W29="",IF(入力!X29="","",入力!X29),IF(入力!X29="",入力!W29,IF(入力!W29&gt;入力!X29,入力!W29,入力!X29)))</f>
        <v/>
      </c>
      <c r="U109" s="361" t="str">
        <f>IF(入力!Y29="", IF(入力!W29="",IF(入力!X29="","",入力!X29-入力!Q29),IF(入力!X29="",入力!W29-入力!Q29,IF(入力!W29&gt;入力!X29,入力!W29-入力!Q29,入力!X29-入力!Q29))),入力!Y29)</f>
        <v/>
      </c>
      <c r="V109" s="361" t="str">
        <f>IF(入力!Z29="",IF(入力!AA29="","",入力!AA29),IF(入力!AA29="",入力!Z29,IF(入力!Z29&gt;入力!AA29,入力!Z29,入力!AA29)))</f>
        <v/>
      </c>
      <c r="W10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X109" s="361" t="str">
        <f>IF(入力!AC29="",IF(入力!AD29="","",入力!AD29),IF(入力!AD29="",入力!AC29,IF(入力!AC29&gt;入力!AD29,入力!AC29,入力!AD29)))</f>
        <v/>
      </c>
      <c r="Y10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Z109" s="361" t="str">
        <f>IF(入力!AF29="",IF(入力!AG29="","",入力!AG29),IF(入力!AG29="",入力!AF29,IF(入力!AF29&gt;入力!AG29,入力!AF29,入力!AG29)))</f>
        <v/>
      </c>
      <c r="AA10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B109" s="354" t="str">
        <f>IF(入力!AI29="",IF(入力!AJ29="","",入力!AJ29),IF(入力!AJ29="",入力!AI29,IF(入力!AI29&gt;入力!AJ29,入力!AI29,入力!AJ29)))</f>
        <v/>
      </c>
      <c r="AC109" s="468" t="str">
        <f>IF(入力!AK29="",IF(入力!AL29="","",入力!AL29),IF(入力!AL29="",入力!AK29,IF(入力!AK29&gt;入力!AL29,入力!AK29,入力!AL29)))</f>
        <v/>
      </c>
      <c r="AD109" s="324" t="str">
        <f>IF(入力!AM29="","",入力!AM29)</f>
        <v/>
      </c>
      <c r="AE109" s="379" t="str">
        <f>IF(入力!AN29="","",入力!AN29)</f>
        <v/>
      </c>
      <c r="AF109" s="324" t="str">
        <f>IF(入力!AO29="","",入力!AO29)</f>
        <v/>
      </c>
      <c r="AG109" s="379" t="str">
        <f>IF(入力!AP29="","",入力!AP29)</f>
        <v/>
      </c>
      <c r="AH109" s="324" t="str">
        <f>IF(入力!AQ29="","",入力!AQ29)</f>
        <v/>
      </c>
      <c r="AI109" s="378" t="str">
        <f>IF(入力!AR29="","",入力!AR29)</f>
        <v/>
      </c>
      <c r="AJ109" s="389" t="str">
        <f>IF(入力!AS29="","",入力!AS29)</f>
        <v/>
      </c>
      <c r="AK109" s="472" t="str">
        <f>IF(入力!AT29="","",入力!AT29)</f>
        <v/>
      </c>
      <c r="AL109" s="474" t="str">
        <f>IF(入力!AU29="",IF(入力!AV29="","",入力!AV29),IF(入力!AV29="",入力!AU29,IF(入力!AU29&gt;入力!AV29,入力!AU29,入力!AV29)))</f>
        <v/>
      </c>
      <c r="AM109" s="382" t="str">
        <f>IF(入力!AW29="",IF(入力!AX29="","",入力!AX29),IF(入力!AX29="",入力!AW29,IF(入力!AW29&gt;入力!AX29,入力!AW29,入力!AX29)))</f>
        <v/>
      </c>
      <c r="AN109" s="476" t="str">
        <f>IF(入力!K29="","", IF(入力!AC29="","", IF(入力!Z29="","", K29/243*((MAX(入力!AC29,入力!AD29,入力!AF29,入力!AG29)-243)+(MAX(入力!Z29:'入力'!AA29)-243)))))</f>
        <v/>
      </c>
    </row>
    <row r="110" spans="1:40">
      <c r="A110" s="84">
        <f>IF(入力!A30="","",入力!A30)</f>
        <v>17</v>
      </c>
      <c r="B110" s="146" t="str">
        <f>IF(入力!B30="","",入力!B30)</f>
        <v/>
      </c>
      <c r="C110" s="146" t="str">
        <f>IF(入力!C30="","",入力!C30)</f>
        <v/>
      </c>
      <c r="D110" s="175" t="str">
        <f>IF(入力!D30="","",入力!D30)</f>
        <v/>
      </c>
      <c r="E110" s="255" t="str">
        <f>IF(入力!E30="", IF(D110="","",DATEDIF(D110,入力!$C$3,"Y")),入力!E30)</f>
        <v/>
      </c>
      <c r="F110" s="220" t="str">
        <f>IF(入力!F30="","",入力!F30)</f>
        <v/>
      </c>
      <c r="G110" s="146" t="str">
        <f>IF(入力!G30="","",入力!G30)</f>
        <v/>
      </c>
      <c r="H110" s="146" t="str">
        <f>IF(入力!H30="","",入力!H30)</f>
        <v/>
      </c>
      <c r="I110" s="220" t="str">
        <f>IF(入力!I30="","",入力!I30)</f>
        <v/>
      </c>
      <c r="J110" s="121" t="str">
        <f>IF(入力!J30="","",入力!J30)</f>
        <v/>
      </c>
      <c r="K110" s="406" t="str">
        <f>IF(入力!K30="","",入力!K30)</f>
        <v/>
      </c>
      <c r="L110" s="342" t="str">
        <f>IF(入力!L30="","",入力!L30)</f>
        <v/>
      </c>
      <c r="M110" s="325" t="str">
        <f>IF(OR(入力!M30="",入力!N30=""),"",((4.57/(1.0868-0.00133*(入力!M30+入力!N30))-4.142)*100))</f>
        <v/>
      </c>
      <c r="N110" s="325" t="str">
        <f>IF(入力!O30="", IF(OR(入力!L30="",入力!M30="",入力!N30=""),"",(入力!L30-(入力!L30*(4.57/(1.0868-0.00133*(入力!M30+入力!N30))-4.142)*100)/100)),入力!O30)</f>
        <v/>
      </c>
      <c r="O110" s="325" t="str">
        <f>IF(入力!P30="", IF(入力!K30="","",IF(入力!L30="","",入力!L30/POWER(入力!K30/100,2))),入力!P30)</f>
        <v/>
      </c>
      <c r="P110" s="325" t="str">
        <f>IF(入力!Q30="","",入力!Q30)</f>
        <v/>
      </c>
      <c r="Q110" s="407" t="str">
        <f>IF(入力!R30="","",入力!R30)</f>
        <v/>
      </c>
      <c r="R110" s="468" t="str">
        <f xml:space="preserve"> IF(入力!S30="",IF(入力!T30="","",入力!T30),IF(入力!T30="",入力!S30,IF(入力!S30&gt;入力!T30,入力!T30,入力!S30)))</f>
        <v/>
      </c>
      <c r="S110" s="468" t="str">
        <f>IF(入力!U30="",IF(入力!V30="","",入力!V30),IF(入力!V30="",入力!U30,IF(入力!U30&gt;入力!V30,入力!V30,入力!U30)))</f>
        <v/>
      </c>
      <c r="T110" s="362" t="str">
        <f>IF(入力!W30="",IF(入力!X30="","",入力!X30),IF(入力!X30="",入力!W30,IF(入力!W30&gt;入力!X30,入力!W30,入力!X30)))</f>
        <v/>
      </c>
      <c r="U110" s="361" t="str">
        <f>IF(入力!Y30="", IF(入力!W30="",IF(入力!X30="","",入力!X30-入力!Q30),IF(入力!X30="",入力!W30-入力!Q30,IF(入力!W30&gt;入力!X30,入力!W30-入力!Q30,入力!X30-入力!Q30))),入力!Y30)</f>
        <v/>
      </c>
      <c r="V110" s="361" t="str">
        <f>IF(入力!Z30="",IF(入力!AA30="","",入力!AA30),IF(入力!AA30="",入力!Z30,IF(入力!Z30&gt;入力!AA30,入力!Z30,入力!AA30)))</f>
        <v/>
      </c>
      <c r="W11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X110" s="361" t="str">
        <f>IF(入力!AC30="",IF(入力!AD30="","",入力!AD30),IF(入力!AD30="",入力!AC30,IF(入力!AC30&gt;入力!AD30,入力!AC30,入力!AD30)))</f>
        <v/>
      </c>
      <c r="Y11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Z110" s="361" t="str">
        <f>IF(入力!AF30="",IF(入力!AG30="","",入力!AG30),IF(入力!AG30="",入力!AF30,IF(入力!AF30&gt;入力!AG30,入力!AF30,入力!AG30)))</f>
        <v/>
      </c>
      <c r="AA11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B110" s="354" t="str">
        <f>IF(入力!AI30="",IF(入力!AJ30="","",入力!AJ30),IF(入力!AJ30="",入力!AI30,IF(入力!AI30&gt;入力!AJ30,入力!AI30,入力!AJ30)))</f>
        <v/>
      </c>
      <c r="AC110" s="468" t="str">
        <f>IF(入力!AK30="",IF(入力!AL30="","",入力!AL30),IF(入力!AL30="",入力!AK30,IF(入力!AK30&gt;入力!AL30,入力!AK30,入力!AL30)))</f>
        <v/>
      </c>
      <c r="AD110" s="324" t="str">
        <f>IF(入力!AM30="","",入力!AM30)</f>
        <v/>
      </c>
      <c r="AE110" s="379" t="str">
        <f>IF(入力!AN30="","",入力!AN30)</f>
        <v/>
      </c>
      <c r="AF110" s="324" t="str">
        <f>IF(入力!AO30="","",入力!AO30)</f>
        <v/>
      </c>
      <c r="AG110" s="379" t="str">
        <f>IF(入力!AP30="","",入力!AP30)</f>
        <v/>
      </c>
      <c r="AH110" s="324" t="str">
        <f>IF(入力!AQ30="","",入力!AQ30)</f>
        <v/>
      </c>
      <c r="AI110" s="378" t="str">
        <f>IF(入力!AR30="","",入力!AR30)</f>
        <v/>
      </c>
      <c r="AJ110" s="389" t="str">
        <f>IF(入力!AS30="","",入力!AS30)</f>
        <v/>
      </c>
      <c r="AK110" s="472" t="str">
        <f>IF(入力!AT30="","",入力!AT30)</f>
        <v/>
      </c>
      <c r="AL110" s="474" t="str">
        <f>IF(入力!AU30="",IF(入力!AV30="","",入力!AV30),IF(入力!AV30="",入力!AU30,IF(入力!AU30&gt;入力!AV30,入力!AU30,入力!AV30)))</f>
        <v/>
      </c>
      <c r="AM110" s="382" t="str">
        <f>IF(入力!AW30="",IF(入力!AX30="","",入力!AX30),IF(入力!AX30="",入力!AW30,IF(入力!AW30&gt;入力!AX30,入力!AW30,入力!AX30)))</f>
        <v/>
      </c>
      <c r="AN110" s="476" t="str">
        <f>IF(入力!K30="","", IF(入力!AC30="","", IF(入力!Z30="","", K30/243*((MAX(入力!AC30,入力!AD30,入力!AF30,入力!AG30)-243)+(MAX(入力!Z30:'入力'!AA30)-243)))))</f>
        <v/>
      </c>
    </row>
    <row r="111" spans="1:40">
      <c r="A111" s="84">
        <f>IF(入力!A31="","",入力!A31)</f>
        <v>18</v>
      </c>
      <c r="B111" s="146" t="str">
        <f>IF(入力!B31="","",入力!B31)</f>
        <v/>
      </c>
      <c r="C111" s="146" t="str">
        <f>IF(入力!C31="","",入力!C31)</f>
        <v/>
      </c>
      <c r="D111" s="175" t="str">
        <f>IF(入力!D31="","",入力!D31)</f>
        <v/>
      </c>
      <c r="E111" s="255" t="str">
        <f>IF(入力!E31="", IF(D111="","",DATEDIF(D111,入力!$C$3,"Y")),入力!E31)</f>
        <v/>
      </c>
      <c r="F111" s="220" t="str">
        <f>IF(入力!F31="","",入力!F31)</f>
        <v/>
      </c>
      <c r="G111" s="146" t="str">
        <f>IF(入力!G31="","",入力!G31)</f>
        <v/>
      </c>
      <c r="H111" s="146" t="str">
        <f>IF(入力!H31="","",入力!H31)</f>
        <v/>
      </c>
      <c r="I111" s="220" t="str">
        <f>IF(入力!I31="","",入力!I31)</f>
        <v/>
      </c>
      <c r="J111" s="121" t="str">
        <f>IF(入力!J31="","",入力!J31)</f>
        <v/>
      </c>
      <c r="K111" s="406" t="str">
        <f>IF(入力!K31="","",入力!K31)</f>
        <v/>
      </c>
      <c r="L111" s="342" t="str">
        <f>IF(入力!L31="","",入力!L31)</f>
        <v/>
      </c>
      <c r="M111" s="325" t="str">
        <f>IF(OR(入力!M31="",入力!N31=""),"",((4.57/(1.0868-0.00133*(入力!M31+入力!N31))-4.142)*100))</f>
        <v/>
      </c>
      <c r="N111" s="325" t="str">
        <f>IF(入力!O31="", IF(OR(入力!L31="",入力!M31="",入力!N31=""),"",(入力!L31-(入力!L31*(4.57/(1.0868-0.00133*(入力!M31+入力!N31))-4.142)*100)/100)),入力!O31)</f>
        <v/>
      </c>
      <c r="O111" s="325" t="str">
        <f>IF(入力!P31="", IF(入力!K31="","",IF(入力!L31="","",入力!L31/POWER(入力!K31/100,2))),入力!P31)</f>
        <v/>
      </c>
      <c r="P111" s="325" t="str">
        <f>IF(入力!Q31="","",入力!Q31)</f>
        <v/>
      </c>
      <c r="Q111" s="407" t="str">
        <f>IF(入力!R31="","",入力!R31)</f>
        <v/>
      </c>
      <c r="R111" s="468" t="str">
        <f xml:space="preserve"> IF(入力!S31="",IF(入力!T31="","",入力!T31),IF(入力!T31="",入力!S31,IF(入力!S31&gt;入力!T31,入力!T31,入力!S31)))</f>
        <v/>
      </c>
      <c r="S111" s="468" t="str">
        <f>IF(入力!U31="",IF(入力!V31="","",入力!V31),IF(入力!V31="",入力!U31,IF(入力!U31&gt;入力!V31,入力!V31,入力!U31)))</f>
        <v/>
      </c>
      <c r="T111" s="362" t="str">
        <f>IF(入力!W31="",IF(入力!X31="","",入力!X31),IF(入力!X31="",入力!W31,IF(入力!W31&gt;入力!X31,入力!W31,入力!X31)))</f>
        <v/>
      </c>
      <c r="U111" s="361" t="str">
        <f>IF(入力!Y31="", IF(入力!W31="",IF(入力!X31="","",入力!X31-入力!Q31),IF(入力!X31="",入力!W31-入力!Q31,IF(入力!W31&gt;入力!X31,入力!W31-入力!Q31,入力!X31-入力!Q31))),入力!Y31)</f>
        <v/>
      </c>
      <c r="V111" s="361" t="str">
        <f>IF(入力!Z31="",IF(入力!AA31="","",入力!AA31),IF(入力!AA31="",入力!Z31,IF(入力!Z31&gt;入力!AA31,入力!Z31,入力!AA31)))</f>
        <v/>
      </c>
      <c r="W11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X111" s="361" t="str">
        <f>IF(入力!AC31="",IF(入力!AD31="","",入力!AD31),IF(入力!AD31="",入力!AC31,IF(入力!AC31&gt;入力!AD31,入力!AC31,入力!AD31)))</f>
        <v/>
      </c>
      <c r="Y11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Z111" s="361" t="str">
        <f>IF(入力!AF31="",IF(入力!AG31="","",入力!AG31),IF(入力!AG31="",入力!AF31,IF(入力!AF31&gt;入力!AG31,入力!AF31,入力!AG31)))</f>
        <v/>
      </c>
      <c r="AA11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B111" s="354" t="str">
        <f>IF(入力!AI31="",IF(入力!AJ31="","",入力!AJ31),IF(入力!AJ31="",入力!AI31,IF(入力!AI31&gt;入力!AJ31,入力!AI31,入力!AJ31)))</f>
        <v/>
      </c>
      <c r="AC111" s="468" t="str">
        <f>IF(入力!AK31="",IF(入力!AL31="","",入力!AL31),IF(入力!AL31="",入力!AK31,IF(入力!AK31&gt;入力!AL31,入力!AK31,入力!AL31)))</f>
        <v/>
      </c>
      <c r="AD111" s="324" t="str">
        <f>IF(入力!AM31="","",入力!AM31)</f>
        <v/>
      </c>
      <c r="AE111" s="379" t="str">
        <f>IF(入力!AN31="","",入力!AN31)</f>
        <v/>
      </c>
      <c r="AF111" s="324" t="str">
        <f>IF(入力!AO31="","",入力!AO31)</f>
        <v/>
      </c>
      <c r="AG111" s="379" t="str">
        <f>IF(入力!AP31="","",入力!AP31)</f>
        <v/>
      </c>
      <c r="AH111" s="324" t="str">
        <f>IF(入力!AQ31="","",入力!AQ31)</f>
        <v/>
      </c>
      <c r="AI111" s="378" t="str">
        <f>IF(入力!AR31="","",入力!AR31)</f>
        <v/>
      </c>
      <c r="AJ111" s="389" t="str">
        <f>IF(入力!AS31="","",入力!AS31)</f>
        <v/>
      </c>
      <c r="AK111" s="472" t="str">
        <f>IF(入力!AT31="","",入力!AT31)</f>
        <v/>
      </c>
      <c r="AL111" s="474" t="str">
        <f>IF(入力!AU31="",IF(入力!AV31="","",入力!AV31),IF(入力!AV31="",入力!AU31,IF(入力!AU31&gt;入力!AV31,入力!AU31,入力!AV31)))</f>
        <v/>
      </c>
      <c r="AM111" s="382" t="str">
        <f>IF(入力!AW31="",IF(入力!AX31="","",入力!AX31),IF(入力!AX31="",入力!AW31,IF(入力!AW31&gt;入力!AX31,入力!AW31,入力!AX31)))</f>
        <v/>
      </c>
      <c r="AN111" s="476" t="str">
        <f>IF(入力!K31="","", IF(入力!AC31="","", IF(入力!Z31="","", K31/243*((MAX(入力!AC31,入力!AD31,入力!AF31,入力!AG31)-243)+(MAX(入力!Z31:'入力'!AA31)-243)))))</f>
        <v/>
      </c>
    </row>
    <row r="112" spans="1:40">
      <c r="A112" s="84">
        <f>IF(入力!A32="","",入力!A32)</f>
        <v>19</v>
      </c>
      <c r="B112" s="146" t="str">
        <f>IF(入力!B32="","",入力!B32)</f>
        <v/>
      </c>
      <c r="C112" s="146" t="str">
        <f>IF(入力!C32="","",入力!C32)</f>
        <v/>
      </c>
      <c r="D112" s="175" t="str">
        <f>IF(入力!D32="","",入力!D32)</f>
        <v/>
      </c>
      <c r="E112" s="255" t="str">
        <f>IF(入力!E32="", IF(D112="","",DATEDIF(D112,入力!$C$3,"Y")),入力!E32)</f>
        <v/>
      </c>
      <c r="F112" s="220" t="str">
        <f>IF(入力!F32="","",入力!F32)</f>
        <v/>
      </c>
      <c r="G112" s="146" t="str">
        <f>IF(入力!G32="","",入力!G32)</f>
        <v/>
      </c>
      <c r="H112" s="146" t="str">
        <f>IF(入力!H32="","",入力!H32)</f>
        <v/>
      </c>
      <c r="I112" s="220" t="str">
        <f>IF(入力!I32="","",入力!I32)</f>
        <v/>
      </c>
      <c r="J112" s="121" t="str">
        <f>IF(入力!J32="","",入力!J32)</f>
        <v/>
      </c>
      <c r="K112" s="406" t="str">
        <f>IF(入力!K32="","",入力!K32)</f>
        <v/>
      </c>
      <c r="L112" s="342" t="str">
        <f>IF(入力!L32="","",入力!L32)</f>
        <v/>
      </c>
      <c r="M112" s="325" t="str">
        <f>IF(OR(入力!M32="",入力!N32=""),"",((4.57/(1.0868-0.00133*(入力!M32+入力!N32))-4.142)*100))</f>
        <v/>
      </c>
      <c r="N112" s="325" t="str">
        <f>IF(入力!O32="", IF(OR(入力!L32="",入力!M32="",入力!N32=""),"",(入力!L32-(入力!L32*(4.57/(1.0868-0.00133*(入力!M32+入力!N32))-4.142)*100)/100)),入力!O32)</f>
        <v/>
      </c>
      <c r="O112" s="325" t="str">
        <f>IF(入力!P32="", IF(入力!K32="","",IF(入力!L32="","",入力!L32/POWER(入力!K32/100,2))),入力!P32)</f>
        <v/>
      </c>
      <c r="P112" s="325" t="str">
        <f>IF(入力!Q32="","",入力!Q32)</f>
        <v/>
      </c>
      <c r="Q112" s="407" t="str">
        <f>IF(入力!R32="","",入力!R32)</f>
        <v/>
      </c>
      <c r="R112" s="468" t="str">
        <f xml:space="preserve"> IF(入力!S32="",IF(入力!T32="","",入力!T32),IF(入力!T32="",入力!S32,IF(入力!S32&gt;入力!T32,入力!T32,入力!S32)))</f>
        <v/>
      </c>
      <c r="S112" s="468" t="str">
        <f>IF(入力!U32="",IF(入力!V32="","",入力!V32),IF(入力!V32="",入力!U32,IF(入力!U32&gt;入力!V32,入力!V32,入力!U32)))</f>
        <v/>
      </c>
      <c r="T112" s="362" t="str">
        <f>IF(入力!W32="",IF(入力!X32="","",入力!X32),IF(入力!X32="",入力!W32,IF(入力!W32&gt;入力!X32,入力!W32,入力!X32)))</f>
        <v/>
      </c>
      <c r="U112" s="361" t="str">
        <f>IF(入力!Y32="", IF(入力!W32="",IF(入力!X32="","",入力!X32-入力!Q32),IF(入力!X32="",入力!W32-入力!Q32,IF(入力!W32&gt;入力!X32,入力!W32-入力!Q32,入力!X32-入力!Q32))),入力!Y32)</f>
        <v/>
      </c>
      <c r="V112" s="361" t="str">
        <f>IF(入力!Z32="",IF(入力!AA32="","",入力!AA32),IF(入力!AA32="",入力!Z32,IF(入力!Z32&gt;入力!AA32,入力!Z32,入力!AA32)))</f>
        <v/>
      </c>
      <c r="W11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X112" s="361" t="str">
        <f>IF(入力!AC32="",IF(入力!AD32="","",入力!AD32),IF(入力!AD32="",入力!AC32,IF(入力!AC32&gt;入力!AD32,入力!AC32,入力!AD32)))</f>
        <v/>
      </c>
      <c r="Y11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Z112" s="361" t="str">
        <f>IF(入力!AF32="",IF(入力!AG32="","",入力!AG32),IF(入力!AG32="",入力!AF32,IF(入力!AF32&gt;入力!AG32,入力!AF32,入力!AG32)))</f>
        <v/>
      </c>
      <c r="AA11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B112" s="354" t="str">
        <f>IF(入力!AI32="",IF(入力!AJ32="","",入力!AJ32),IF(入力!AJ32="",入力!AI32,IF(入力!AI32&gt;入力!AJ32,入力!AI32,入力!AJ32)))</f>
        <v/>
      </c>
      <c r="AC112" s="468" t="str">
        <f>IF(入力!AK32="",IF(入力!AL32="","",入力!AL32),IF(入力!AL32="",入力!AK32,IF(入力!AK32&gt;入力!AL32,入力!AK32,入力!AL32)))</f>
        <v/>
      </c>
      <c r="AD112" s="324" t="str">
        <f>IF(入力!AM32="","",入力!AM32)</f>
        <v/>
      </c>
      <c r="AE112" s="379" t="str">
        <f>IF(入力!AN32="","",入力!AN32)</f>
        <v/>
      </c>
      <c r="AF112" s="324" t="str">
        <f>IF(入力!AO32="","",入力!AO32)</f>
        <v/>
      </c>
      <c r="AG112" s="379" t="str">
        <f>IF(入力!AP32="","",入力!AP32)</f>
        <v/>
      </c>
      <c r="AH112" s="324" t="str">
        <f>IF(入力!AQ32="","",入力!AQ32)</f>
        <v/>
      </c>
      <c r="AI112" s="378" t="str">
        <f>IF(入力!AR32="","",入力!AR32)</f>
        <v/>
      </c>
      <c r="AJ112" s="389" t="str">
        <f>IF(入力!AS32="","",入力!AS32)</f>
        <v/>
      </c>
      <c r="AK112" s="472" t="str">
        <f>IF(入力!AT32="","",入力!AT32)</f>
        <v/>
      </c>
      <c r="AL112" s="474" t="str">
        <f>IF(入力!AU32="",IF(入力!AV32="","",入力!AV32),IF(入力!AV32="",入力!AU32,IF(入力!AU32&gt;入力!AV32,入力!AU32,入力!AV32)))</f>
        <v/>
      </c>
      <c r="AM112" s="382" t="str">
        <f>IF(入力!AW32="",IF(入力!AX32="","",入力!AX32),IF(入力!AX32="",入力!AW32,IF(入力!AW32&gt;入力!AX32,入力!AW32,入力!AX32)))</f>
        <v/>
      </c>
      <c r="AN112" s="476" t="str">
        <f>IF(入力!K32="","", IF(入力!AC32="","", IF(入力!Z32="","", K32/243*((MAX(入力!AC32,入力!AD32,入力!AF32,入力!AG32)-243)+(MAX(入力!Z32:'入力'!AA32)-243)))))</f>
        <v/>
      </c>
    </row>
    <row r="113" spans="1:40">
      <c r="A113" s="84">
        <f>IF(入力!A33="","",入力!A33)</f>
        <v>20</v>
      </c>
      <c r="B113" s="146" t="str">
        <f>IF(入力!B33="","",入力!B33)</f>
        <v/>
      </c>
      <c r="C113" s="146" t="str">
        <f>IF(入力!C33="","",入力!C33)</f>
        <v/>
      </c>
      <c r="D113" s="175" t="str">
        <f>IF(入力!D33="","",入力!D33)</f>
        <v/>
      </c>
      <c r="E113" s="255" t="str">
        <f>IF(入力!E33="", IF(D113="","",DATEDIF(D113,入力!$C$3,"Y")),入力!E33)</f>
        <v/>
      </c>
      <c r="F113" s="220" t="str">
        <f>IF(入力!F33="","",入力!F33)</f>
        <v/>
      </c>
      <c r="G113" s="146" t="str">
        <f>IF(入力!G33="","",入力!G33)</f>
        <v/>
      </c>
      <c r="H113" s="146" t="str">
        <f>IF(入力!H33="","",入力!H33)</f>
        <v/>
      </c>
      <c r="I113" s="220" t="str">
        <f>IF(入力!I33="","",入力!I33)</f>
        <v/>
      </c>
      <c r="J113" s="121" t="str">
        <f>IF(入力!J33="","",入力!J33)</f>
        <v/>
      </c>
      <c r="K113" s="406" t="str">
        <f>IF(入力!K33="","",入力!K33)</f>
        <v/>
      </c>
      <c r="L113" s="342" t="str">
        <f>IF(入力!L33="","",入力!L33)</f>
        <v/>
      </c>
      <c r="M113" s="325" t="str">
        <f>IF(OR(入力!M33="",入力!N33=""),"",((4.57/(1.0868-0.00133*(入力!M33+入力!N33))-4.142)*100))</f>
        <v/>
      </c>
      <c r="N113" s="325" t="str">
        <f>IF(入力!O33="", IF(OR(入力!L33="",入力!M33="",入力!N33=""),"",(入力!L33-(入力!L33*(4.57/(1.0868-0.00133*(入力!M33+入力!N33))-4.142)*100)/100)),入力!O33)</f>
        <v/>
      </c>
      <c r="O113" s="325" t="str">
        <f>IF(入力!P33="", IF(入力!K33="","",IF(入力!L33="","",入力!L33/POWER(入力!K33/100,2))),入力!P33)</f>
        <v/>
      </c>
      <c r="P113" s="325" t="str">
        <f>IF(入力!Q33="","",入力!Q33)</f>
        <v/>
      </c>
      <c r="Q113" s="407" t="str">
        <f>IF(入力!R33="","",入力!R33)</f>
        <v/>
      </c>
      <c r="R113" s="468" t="str">
        <f xml:space="preserve"> IF(入力!S33="",IF(入力!T33="","",入力!T33),IF(入力!T33="",入力!S33,IF(入力!S33&gt;入力!T33,入力!T33,入力!S33)))</f>
        <v/>
      </c>
      <c r="S113" s="468" t="str">
        <f>IF(入力!U33="",IF(入力!V33="","",入力!V33),IF(入力!V33="",入力!U33,IF(入力!U33&gt;入力!V33,入力!V33,入力!U33)))</f>
        <v/>
      </c>
      <c r="T113" s="362" t="str">
        <f>IF(入力!W33="",IF(入力!X33="","",入力!X33),IF(入力!X33="",入力!W33,IF(入力!W33&gt;入力!X33,入力!W33,入力!X33)))</f>
        <v/>
      </c>
      <c r="U113" s="361" t="str">
        <f>IF(入力!Y33="", IF(入力!W33="",IF(入力!X33="","",入力!X33-入力!Q33),IF(入力!X33="",入力!W33-入力!Q33,IF(入力!W33&gt;入力!X33,入力!W33-入力!Q33,入力!X33-入力!Q33))),入力!Y33)</f>
        <v/>
      </c>
      <c r="V113" s="361" t="str">
        <f>IF(入力!Z33="",IF(入力!AA33="","",入力!AA33),IF(入力!AA33="",入力!Z33,IF(入力!Z33&gt;入力!AA33,入力!Z33,入力!AA33)))</f>
        <v/>
      </c>
      <c r="W11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X113" s="361" t="str">
        <f>IF(入力!AC33="",IF(入力!AD33="","",入力!AD33),IF(入力!AD33="",入力!AC33,IF(入力!AC33&gt;入力!AD33,入力!AC33,入力!AD33)))</f>
        <v/>
      </c>
      <c r="Y11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Z113" s="361" t="str">
        <f>IF(入力!AF33="",IF(入力!AG33="","",入力!AG33),IF(入力!AG33="",入力!AF33,IF(入力!AF33&gt;入力!AG33,入力!AF33,入力!AG33)))</f>
        <v/>
      </c>
      <c r="AA11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B113" s="354" t="str">
        <f>IF(入力!AI33="",IF(入力!AJ33="","",入力!AJ33),IF(入力!AJ33="",入力!AI33,IF(入力!AI33&gt;入力!AJ33,入力!AI33,入力!AJ33)))</f>
        <v/>
      </c>
      <c r="AC113" s="468" t="str">
        <f>IF(入力!AK33="",IF(入力!AL33="","",入力!AL33),IF(入力!AL33="",入力!AK33,IF(入力!AK33&gt;入力!AL33,入力!AK33,入力!AL33)))</f>
        <v/>
      </c>
      <c r="AD113" s="324" t="str">
        <f>IF(入力!AM33="","",入力!AM33)</f>
        <v/>
      </c>
      <c r="AE113" s="379" t="str">
        <f>IF(入力!AN33="","",入力!AN33)</f>
        <v/>
      </c>
      <c r="AF113" s="324" t="str">
        <f>IF(入力!AO33="","",入力!AO33)</f>
        <v/>
      </c>
      <c r="AG113" s="379" t="str">
        <f>IF(入力!AP33="","",入力!AP33)</f>
        <v/>
      </c>
      <c r="AH113" s="324" t="str">
        <f>IF(入力!AQ33="","",入力!AQ33)</f>
        <v/>
      </c>
      <c r="AI113" s="378" t="str">
        <f>IF(入力!AR33="","",入力!AR33)</f>
        <v/>
      </c>
      <c r="AJ113" s="389" t="str">
        <f>IF(入力!AS33="","",入力!AS33)</f>
        <v/>
      </c>
      <c r="AK113" s="472" t="str">
        <f>IF(入力!AT33="","",入力!AT33)</f>
        <v/>
      </c>
      <c r="AL113" s="474" t="str">
        <f>IF(入力!AU33="",IF(入力!AV33="","",入力!AV33),IF(入力!AV33="",入力!AU33,IF(入力!AU33&gt;入力!AV33,入力!AU33,入力!AV33)))</f>
        <v/>
      </c>
      <c r="AM113" s="382" t="str">
        <f>IF(入力!AW33="",IF(入力!AX33="","",入力!AX33),IF(入力!AX33="",入力!AW33,IF(入力!AW33&gt;入力!AX33,入力!AW33,入力!AX33)))</f>
        <v/>
      </c>
      <c r="AN113" s="476" t="str">
        <f>IF(入力!K33="","", IF(入力!AC33="","", IF(入力!Z33="","", K33/243*((MAX(入力!AC33,入力!AD33,入力!AF33,入力!AG33)-243)+(MAX(入力!Z33:'入力'!AA33)-243)))))</f>
        <v/>
      </c>
    </row>
    <row r="114" spans="1:40">
      <c r="A114" s="84">
        <f>IF(入力!A34="","",入力!A34)</f>
        <v>21</v>
      </c>
      <c r="B114" s="146" t="str">
        <f>IF(入力!B34="","",入力!B34)</f>
        <v/>
      </c>
      <c r="C114" s="146" t="str">
        <f>IF(入力!C34="","",入力!C34)</f>
        <v/>
      </c>
      <c r="D114" s="175" t="str">
        <f>IF(入力!D34="","",入力!D34)</f>
        <v/>
      </c>
      <c r="E114" s="255" t="str">
        <f>IF(入力!E34="", IF(D114="","",DATEDIF(D114,入力!$C$3,"Y")),入力!E34)</f>
        <v/>
      </c>
      <c r="F114" s="220" t="str">
        <f>IF(入力!F34="","",入力!F34)</f>
        <v/>
      </c>
      <c r="G114" s="146" t="str">
        <f>IF(入力!G34="","",入力!G34)</f>
        <v/>
      </c>
      <c r="H114" s="146" t="str">
        <f>IF(入力!H34="","",入力!H34)</f>
        <v/>
      </c>
      <c r="I114" s="220" t="str">
        <f>IF(入力!I34="","",入力!I34)</f>
        <v/>
      </c>
      <c r="J114" s="121" t="str">
        <f>IF(入力!J34="","",入力!J34)</f>
        <v/>
      </c>
      <c r="K114" s="406" t="str">
        <f>IF(入力!K34="","",入力!K34)</f>
        <v/>
      </c>
      <c r="L114" s="342" t="str">
        <f>IF(入力!L34="","",入力!L34)</f>
        <v/>
      </c>
      <c r="M114" s="325" t="str">
        <f>IF(OR(入力!M34="",入力!N34=""),"",((4.57/(1.0868-0.00133*(入力!M34+入力!N34))-4.142)*100))</f>
        <v/>
      </c>
      <c r="N114" s="325" t="str">
        <f>IF(入力!O34="", IF(OR(入力!L34="",入力!M34="",入力!N34=""),"",(入力!L34-(入力!L34*(4.57/(1.0868-0.00133*(入力!M34+入力!N34))-4.142)*100)/100)),入力!O34)</f>
        <v/>
      </c>
      <c r="O114" s="325" t="str">
        <f>IF(入力!P34="", IF(入力!K34="","",IF(入力!L34="","",入力!L34/POWER(入力!K34/100,2))),入力!P34)</f>
        <v/>
      </c>
      <c r="P114" s="325" t="str">
        <f>IF(入力!Q34="","",入力!Q34)</f>
        <v/>
      </c>
      <c r="Q114" s="407" t="str">
        <f>IF(入力!R34="","",入力!R34)</f>
        <v/>
      </c>
      <c r="R114" s="468" t="str">
        <f xml:space="preserve"> IF(入力!S34="",IF(入力!T34="","",入力!T34),IF(入力!T34="",入力!S34,IF(入力!S34&gt;入力!T34,入力!T34,入力!S34)))</f>
        <v/>
      </c>
      <c r="S114" s="468" t="str">
        <f>IF(入力!U34="",IF(入力!V34="","",入力!V34),IF(入力!V34="",入力!U34,IF(入力!U34&gt;入力!V34,入力!V34,入力!U34)))</f>
        <v/>
      </c>
      <c r="T114" s="362" t="str">
        <f>IF(入力!W34="",IF(入力!X34="","",入力!X34),IF(入力!X34="",入力!W34,IF(入力!W34&gt;入力!X34,入力!W34,入力!X34)))</f>
        <v/>
      </c>
      <c r="U114" s="361" t="str">
        <f>IF(入力!Y34="", IF(入力!W34="",IF(入力!X34="","",入力!X34-入力!Q34),IF(入力!X34="",入力!W34-入力!Q34,IF(入力!W34&gt;入力!X34,入力!W34-入力!Q34,入力!X34-入力!Q34))),入力!Y34)</f>
        <v/>
      </c>
      <c r="V114" s="361" t="str">
        <f>IF(入力!Z34="",IF(入力!AA34="","",入力!AA34),IF(入力!AA34="",入力!Z34,IF(入力!Z34&gt;入力!AA34,入力!Z34,入力!AA34)))</f>
        <v/>
      </c>
      <c r="W11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X114" s="361" t="str">
        <f>IF(入力!AC34="",IF(入力!AD34="","",入力!AD34),IF(入力!AD34="",入力!AC34,IF(入力!AC34&gt;入力!AD34,入力!AC34,入力!AD34)))</f>
        <v/>
      </c>
      <c r="Y11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Z114" s="361" t="str">
        <f>IF(入力!AF34="",IF(入力!AG34="","",入力!AG34),IF(入力!AG34="",入力!AF34,IF(入力!AF34&gt;入力!AG34,入力!AF34,入力!AG34)))</f>
        <v/>
      </c>
      <c r="AA11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B114" s="354" t="str">
        <f>IF(入力!AI34="",IF(入力!AJ34="","",入力!AJ34),IF(入力!AJ34="",入力!AI34,IF(入力!AI34&gt;入力!AJ34,入力!AI34,入力!AJ34)))</f>
        <v/>
      </c>
      <c r="AC114" s="468" t="str">
        <f>IF(入力!AK34="",IF(入力!AL34="","",入力!AL34),IF(入力!AL34="",入力!AK34,IF(入力!AK34&gt;入力!AL34,入力!AK34,入力!AL34)))</f>
        <v/>
      </c>
      <c r="AD114" s="324" t="str">
        <f>IF(入力!AM34="","",入力!AM34)</f>
        <v/>
      </c>
      <c r="AE114" s="379" t="str">
        <f>IF(入力!AN34="","",入力!AN34)</f>
        <v/>
      </c>
      <c r="AF114" s="324" t="str">
        <f>IF(入力!AO34="","",入力!AO34)</f>
        <v/>
      </c>
      <c r="AG114" s="379" t="str">
        <f>IF(入力!AP34="","",入力!AP34)</f>
        <v/>
      </c>
      <c r="AH114" s="324" t="str">
        <f>IF(入力!AQ34="","",入力!AQ34)</f>
        <v/>
      </c>
      <c r="AI114" s="378" t="str">
        <f>IF(入力!AR34="","",入力!AR34)</f>
        <v/>
      </c>
      <c r="AJ114" s="389" t="str">
        <f>IF(入力!AS34="","",入力!AS34)</f>
        <v/>
      </c>
      <c r="AK114" s="472" t="str">
        <f>IF(入力!AT34="","",入力!AT34)</f>
        <v/>
      </c>
      <c r="AL114" s="474" t="str">
        <f>IF(入力!AU34="",IF(入力!AV34="","",入力!AV34),IF(入力!AV34="",入力!AU34,IF(入力!AU34&gt;入力!AV34,入力!AU34,入力!AV34)))</f>
        <v/>
      </c>
      <c r="AM114" s="382" t="str">
        <f>IF(入力!AW34="",IF(入力!AX34="","",入力!AX34),IF(入力!AX34="",入力!AW34,IF(入力!AW34&gt;入力!AX34,入力!AW34,入力!AX34)))</f>
        <v/>
      </c>
      <c r="AN114" s="476" t="str">
        <f>IF(入力!K34="","", IF(入力!AC34="","", IF(入力!Z34="","", K34/243*((MAX(入力!AC34,入力!AD34,入力!AF34,入力!AG34)-243)+(MAX(入力!Z34:'入力'!AA34)-243)))))</f>
        <v/>
      </c>
    </row>
    <row r="115" spans="1:40">
      <c r="A115" s="84">
        <f>IF(入力!A35="","",入力!A35)</f>
        <v>22</v>
      </c>
      <c r="B115" s="146" t="str">
        <f>IF(入力!B35="","",入力!B35)</f>
        <v/>
      </c>
      <c r="C115" s="146" t="str">
        <f>IF(入力!C35="","",入力!C35)</f>
        <v/>
      </c>
      <c r="D115" s="175" t="str">
        <f>IF(入力!D35="","",入力!D35)</f>
        <v/>
      </c>
      <c r="E115" s="255" t="str">
        <f>IF(入力!E35="", IF(D115="","",DATEDIF(D115,入力!$C$3,"Y")),入力!E35)</f>
        <v/>
      </c>
      <c r="F115" s="220" t="str">
        <f>IF(入力!F35="","",入力!F35)</f>
        <v/>
      </c>
      <c r="G115" s="146" t="str">
        <f>IF(入力!G35="","",入力!G35)</f>
        <v/>
      </c>
      <c r="H115" s="146" t="str">
        <f>IF(入力!H35="","",入力!H35)</f>
        <v/>
      </c>
      <c r="I115" s="220" t="str">
        <f>IF(入力!I35="","",入力!I35)</f>
        <v/>
      </c>
      <c r="J115" s="121" t="str">
        <f>IF(入力!J35="","",入力!J35)</f>
        <v/>
      </c>
      <c r="K115" s="406" t="str">
        <f>IF(入力!K35="","",入力!K35)</f>
        <v/>
      </c>
      <c r="L115" s="342" t="str">
        <f>IF(入力!L35="","",入力!L35)</f>
        <v/>
      </c>
      <c r="M115" s="325" t="str">
        <f>IF(OR(入力!M35="",入力!N35=""),"",((4.57/(1.0868-0.00133*(入力!M35+入力!N35))-4.142)*100))</f>
        <v/>
      </c>
      <c r="N115" s="325" t="str">
        <f>IF(入力!O35="", IF(OR(入力!L35="",入力!M35="",入力!N35=""),"",(入力!L35-(入力!L35*(4.57/(1.0868-0.00133*(入力!M35+入力!N35))-4.142)*100)/100)),入力!O35)</f>
        <v/>
      </c>
      <c r="O115" s="325" t="str">
        <f>IF(入力!P35="", IF(入力!K35="","",IF(入力!L35="","",入力!L35/POWER(入力!K35/100,2))),入力!P35)</f>
        <v/>
      </c>
      <c r="P115" s="325" t="str">
        <f>IF(入力!Q35="","",入力!Q35)</f>
        <v/>
      </c>
      <c r="Q115" s="407" t="str">
        <f>IF(入力!R35="","",入力!R35)</f>
        <v/>
      </c>
      <c r="R115" s="468" t="str">
        <f xml:space="preserve"> IF(入力!S35="",IF(入力!T35="","",入力!T35),IF(入力!T35="",入力!S35,IF(入力!S35&gt;入力!T35,入力!T35,入力!S35)))</f>
        <v/>
      </c>
      <c r="S115" s="468" t="str">
        <f>IF(入力!U35="",IF(入力!V35="","",入力!V35),IF(入力!V35="",入力!U35,IF(入力!U35&gt;入力!V35,入力!V35,入力!U35)))</f>
        <v/>
      </c>
      <c r="T115" s="362" t="str">
        <f>IF(入力!W35="",IF(入力!X35="","",入力!X35),IF(入力!X35="",入力!W35,IF(入力!W35&gt;入力!X35,入力!W35,入力!X35)))</f>
        <v/>
      </c>
      <c r="U115" s="361" t="str">
        <f>IF(入力!Y35="", IF(入力!W35="",IF(入力!X35="","",入力!X35-入力!Q35),IF(入力!X35="",入力!W35-入力!Q35,IF(入力!W35&gt;入力!X35,入力!W35-入力!Q35,入力!X35-入力!Q35))),入力!Y35)</f>
        <v/>
      </c>
      <c r="V115" s="361" t="str">
        <f>IF(入力!Z35="",IF(入力!AA35="","",入力!AA35),IF(入力!AA35="",入力!Z35,IF(入力!Z35&gt;入力!AA35,入力!Z35,入力!AA35)))</f>
        <v/>
      </c>
      <c r="W11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X115" s="361" t="str">
        <f>IF(入力!AC35="",IF(入力!AD35="","",入力!AD35),IF(入力!AD35="",入力!AC35,IF(入力!AC35&gt;入力!AD35,入力!AC35,入力!AD35)))</f>
        <v/>
      </c>
      <c r="Y11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Z115" s="361" t="str">
        <f>IF(入力!AF35="",IF(入力!AG35="","",入力!AG35),IF(入力!AG35="",入力!AF35,IF(入力!AF35&gt;入力!AG35,入力!AF35,入力!AG35)))</f>
        <v/>
      </c>
      <c r="AA11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B115" s="354" t="str">
        <f>IF(入力!AI35="",IF(入力!AJ35="","",入力!AJ35),IF(入力!AJ35="",入力!AI35,IF(入力!AI35&gt;入力!AJ35,入力!AI35,入力!AJ35)))</f>
        <v/>
      </c>
      <c r="AC115" s="468" t="str">
        <f>IF(入力!AK35="",IF(入力!AL35="","",入力!AL35),IF(入力!AL35="",入力!AK35,IF(入力!AK35&gt;入力!AL35,入力!AK35,入力!AL35)))</f>
        <v/>
      </c>
      <c r="AD115" s="324" t="str">
        <f>IF(入力!AM35="","",入力!AM35)</f>
        <v/>
      </c>
      <c r="AE115" s="379" t="str">
        <f>IF(入力!AN35="","",入力!AN35)</f>
        <v/>
      </c>
      <c r="AF115" s="324" t="str">
        <f>IF(入力!AO35="","",入力!AO35)</f>
        <v/>
      </c>
      <c r="AG115" s="379" t="str">
        <f>IF(入力!AP35="","",入力!AP35)</f>
        <v/>
      </c>
      <c r="AH115" s="324" t="str">
        <f>IF(入力!AQ35="","",入力!AQ35)</f>
        <v/>
      </c>
      <c r="AI115" s="378" t="str">
        <f>IF(入力!AR35="","",入力!AR35)</f>
        <v/>
      </c>
      <c r="AJ115" s="389" t="str">
        <f>IF(入力!AS35="","",入力!AS35)</f>
        <v/>
      </c>
      <c r="AK115" s="472" t="str">
        <f>IF(入力!AT35="","",入力!AT35)</f>
        <v/>
      </c>
      <c r="AL115" s="474" t="str">
        <f>IF(入力!AU35="",IF(入力!AV35="","",入力!AV35),IF(入力!AV35="",入力!AU35,IF(入力!AU35&gt;入力!AV35,入力!AU35,入力!AV35)))</f>
        <v/>
      </c>
      <c r="AM115" s="382" t="str">
        <f>IF(入力!AW35="",IF(入力!AX35="","",入力!AX35),IF(入力!AX35="",入力!AW35,IF(入力!AW35&gt;入力!AX35,入力!AW35,入力!AX35)))</f>
        <v/>
      </c>
      <c r="AN115" s="476" t="str">
        <f>IF(入力!K35="","", IF(入力!AC35="","", IF(入力!Z35="","", K35/243*((MAX(入力!AC35,入力!AD35,入力!AF35,入力!AG35)-243)+(MAX(入力!Z35:'入力'!AA35)-243)))))</f>
        <v/>
      </c>
    </row>
    <row r="116" spans="1:40">
      <c r="A116" s="84">
        <f>IF(入力!A36="","",入力!A36)</f>
        <v>23</v>
      </c>
      <c r="B116" s="146" t="str">
        <f>IF(入力!B36="","",入力!B36)</f>
        <v/>
      </c>
      <c r="C116" s="146" t="str">
        <f>IF(入力!C36="","",入力!C36)</f>
        <v/>
      </c>
      <c r="D116" s="175" t="str">
        <f>IF(入力!D36="","",入力!D36)</f>
        <v/>
      </c>
      <c r="E116" s="255" t="str">
        <f>IF(入力!E36="", IF(D116="","",DATEDIF(D116,入力!$C$3,"Y")),入力!E36)</f>
        <v/>
      </c>
      <c r="F116" s="220" t="str">
        <f>IF(入力!F36="","",入力!F36)</f>
        <v/>
      </c>
      <c r="G116" s="146" t="str">
        <f>IF(入力!G36="","",入力!G36)</f>
        <v/>
      </c>
      <c r="H116" s="146" t="str">
        <f>IF(入力!H36="","",入力!H36)</f>
        <v/>
      </c>
      <c r="I116" s="220" t="str">
        <f>IF(入力!I36="","",入力!I36)</f>
        <v/>
      </c>
      <c r="J116" s="121" t="str">
        <f>IF(入力!J36="","",入力!J36)</f>
        <v/>
      </c>
      <c r="K116" s="406" t="str">
        <f>IF(入力!K36="","",入力!K36)</f>
        <v/>
      </c>
      <c r="L116" s="342" t="str">
        <f>IF(入力!L36="","",入力!L36)</f>
        <v/>
      </c>
      <c r="M116" s="325" t="str">
        <f>IF(OR(入力!M36="",入力!N36=""),"",((4.57/(1.0868-0.00133*(入力!M36+入力!N36))-4.142)*100))</f>
        <v/>
      </c>
      <c r="N116" s="325" t="str">
        <f>IF(入力!O36="", IF(OR(入力!L36="",入力!M36="",入力!N36=""),"",(入力!L36-(入力!L36*(4.57/(1.0868-0.00133*(入力!M36+入力!N36))-4.142)*100)/100)),入力!O36)</f>
        <v/>
      </c>
      <c r="O116" s="325" t="str">
        <f>IF(入力!P36="", IF(入力!K36="","",IF(入力!L36="","",入力!L36/POWER(入力!K36/100,2))),入力!P36)</f>
        <v/>
      </c>
      <c r="P116" s="325" t="str">
        <f>IF(入力!Q36="","",入力!Q36)</f>
        <v/>
      </c>
      <c r="Q116" s="407" t="str">
        <f>IF(入力!R36="","",入力!R36)</f>
        <v/>
      </c>
      <c r="R116" s="468" t="str">
        <f xml:space="preserve"> IF(入力!S36="",IF(入力!T36="","",入力!T36),IF(入力!T36="",入力!S36,IF(入力!S36&gt;入力!T36,入力!T36,入力!S36)))</f>
        <v/>
      </c>
      <c r="S116" s="468" t="str">
        <f>IF(入力!U36="",IF(入力!V36="","",入力!V36),IF(入力!V36="",入力!U36,IF(入力!U36&gt;入力!V36,入力!V36,入力!U36)))</f>
        <v/>
      </c>
      <c r="T116" s="362" t="str">
        <f>IF(入力!W36="",IF(入力!X36="","",入力!X36),IF(入力!X36="",入力!W36,IF(入力!W36&gt;入力!X36,入力!W36,入力!X36)))</f>
        <v/>
      </c>
      <c r="U116" s="361" t="str">
        <f>IF(入力!Y36="", IF(入力!W36="",IF(入力!X36="","",入力!X36-入力!Q36),IF(入力!X36="",入力!W36-入力!Q36,IF(入力!W36&gt;入力!X36,入力!W36-入力!Q36,入力!X36-入力!Q36))),入力!Y36)</f>
        <v/>
      </c>
      <c r="V116" s="361" t="str">
        <f>IF(入力!Z36="",IF(入力!AA36="","",入力!AA36),IF(入力!AA36="",入力!Z36,IF(入力!Z36&gt;入力!AA36,入力!Z36,入力!AA36)))</f>
        <v/>
      </c>
      <c r="W11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X116" s="361" t="str">
        <f>IF(入力!AC36="",IF(入力!AD36="","",入力!AD36),IF(入力!AD36="",入力!AC36,IF(入力!AC36&gt;入力!AD36,入力!AC36,入力!AD36)))</f>
        <v/>
      </c>
      <c r="Y11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Z116" s="361" t="str">
        <f>IF(入力!AF36="",IF(入力!AG36="","",入力!AG36),IF(入力!AG36="",入力!AF36,IF(入力!AF36&gt;入力!AG36,入力!AF36,入力!AG36)))</f>
        <v/>
      </c>
      <c r="AA11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B116" s="354" t="str">
        <f>IF(入力!AI36="",IF(入力!AJ36="","",入力!AJ36),IF(入力!AJ36="",入力!AI36,IF(入力!AI36&gt;入力!AJ36,入力!AI36,入力!AJ36)))</f>
        <v/>
      </c>
      <c r="AC116" s="468" t="str">
        <f>IF(入力!AK36="",IF(入力!AL36="","",入力!AL36),IF(入力!AL36="",入力!AK36,IF(入力!AK36&gt;入力!AL36,入力!AK36,入力!AL36)))</f>
        <v/>
      </c>
      <c r="AD116" s="324" t="str">
        <f>IF(入力!AM36="","",入力!AM36)</f>
        <v/>
      </c>
      <c r="AE116" s="379" t="str">
        <f>IF(入力!AN36="","",入力!AN36)</f>
        <v/>
      </c>
      <c r="AF116" s="324" t="str">
        <f>IF(入力!AO36="","",入力!AO36)</f>
        <v/>
      </c>
      <c r="AG116" s="379" t="str">
        <f>IF(入力!AP36="","",入力!AP36)</f>
        <v/>
      </c>
      <c r="AH116" s="324" t="str">
        <f>IF(入力!AQ36="","",入力!AQ36)</f>
        <v/>
      </c>
      <c r="AI116" s="378" t="str">
        <f>IF(入力!AR36="","",入力!AR36)</f>
        <v/>
      </c>
      <c r="AJ116" s="389" t="str">
        <f>IF(入力!AS36="","",入力!AS36)</f>
        <v/>
      </c>
      <c r="AK116" s="472" t="str">
        <f>IF(入力!AT36="","",入力!AT36)</f>
        <v/>
      </c>
      <c r="AL116" s="474" t="str">
        <f>IF(入力!AU36="",IF(入力!AV36="","",入力!AV36),IF(入力!AV36="",入力!AU36,IF(入力!AU36&gt;入力!AV36,入力!AU36,入力!AV36)))</f>
        <v/>
      </c>
      <c r="AM116" s="382" t="str">
        <f>IF(入力!AW36="",IF(入力!AX36="","",入力!AX36),IF(入力!AX36="",入力!AW36,IF(入力!AW36&gt;入力!AX36,入力!AW36,入力!AX36)))</f>
        <v/>
      </c>
      <c r="AN116" s="476" t="str">
        <f>IF(入力!K36="","", IF(入力!AC36="","", IF(入力!Z36="","", K36/243*((MAX(入力!AC36,入力!AD36,入力!AF36,入力!AG36)-243)+(MAX(入力!Z36:'入力'!AA36)-243)))))</f>
        <v/>
      </c>
    </row>
    <row r="117" spans="1:40">
      <c r="A117" s="84">
        <f>IF(入力!A37="","",入力!A37)</f>
        <v>24</v>
      </c>
      <c r="B117" s="146" t="str">
        <f>IF(入力!B37="","",入力!B37)</f>
        <v/>
      </c>
      <c r="C117" s="146" t="str">
        <f>IF(入力!C37="","",入力!C37)</f>
        <v/>
      </c>
      <c r="D117" s="175" t="str">
        <f>IF(入力!D37="","",入力!D37)</f>
        <v/>
      </c>
      <c r="E117" s="255" t="str">
        <f>IF(入力!E37="", IF(D117="","",DATEDIF(D117,入力!$C$3,"Y")),入力!E37)</f>
        <v/>
      </c>
      <c r="F117" s="220" t="str">
        <f>IF(入力!F37="","",入力!F37)</f>
        <v/>
      </c>
      <c r="G117" s="146" t="str">
        <f>IF(入力!G37="","",入力!G37)</f>
        <v/>
      </c>
      <c r="H117" s="146" t="str">
        <f>IF(入力!H37="","",入力!H37)</f>
        <v/>
      </c>
      <c r="I117" s="220" t="str">
        <f>IF(入力!I37="","",入力!I37)</f>
        <v/>
      </c>
      <c r="J117" s="121" t="str">
        <f>IF(入力!J37="","",入力!J37)</f>
        <v/>
      </c>
      <c r="K117" s="406" t="str">
        <f>IF(入力!K37="","",入力!K37)</f>
        <v/>
      </c>
      <c r="L117" s="342" t="str">
        <f>IF(入力!L37="","",入力!L37)</f>
        <v/>
      </c>
      <c r="M117" s="325" t="str">
        <f>IF(OR(入力!M37="",入力!N37=""),"",((4.57/(1.0868-0.00133*(入力!M37+入力!N37))-4.142)*100))</f>
        <v/>
      </c>
      <c r="N117" s="325" t="str">
        <f>IF(入力!O37="", IF(OR(入力!L37="",入力!M37="",入力!N37=""),"",(入力!L37-(入力!L37*(4.57/(1.0868-0.00133*(入力!M37+入力!N37))-4.142)*100)/100)),入力!O37)</f>
        <v/>
      </c>
      <c r="O117" s="325" t="str">
        <f>IF(入力!P37="", IF(入力!K37="","",IF(入力!L37="","",入力!L37/POWER(入力!K37/100,2))),入力!P37)</f>
        <v/>
      </c>
      <c r="P117" s="325" t="str">
        <f>IF(入力!Q37="","",入力!Q37)</f>
        <v/>
      </c>
      <c r="Q117" s="407" t="str">
        <f>IF(入力!R37="","",入力!R37)</f>
        <v/>
      </c>
      <c r="R117" s="468" t="str">
        <f xml:space="preserve"> IF(入力!S37="",IF(入力!T37="","",入力!T37),IF(入力!T37="",入力!S37,IF(入力!S37&gt;入力!T37,入力!T37,入力!S37)))</f>
        <v/>
      </c>
      <c r="S117" s="468" t="str">
        <f>IF(入力!U37="",IF(入力!V37="","",入力!V37),IF(入力!V37="",入力!U37,IF(入力!U37&gt;入力!V37,入力!V37,入力!U37)))</f>
        <v/>
      </c>
      <c r="T117" s="362" t="str">
        <f>IF(入力!W37="",IF(入力!X37="","",入力!X37),IF(入力!X37="",入力!W37,IF(入力!W37&gt;入力!X37,入力!W37,入力!X37)))</f>
        <v/>
      </c>
      <c r="U117" s="361" t="str">
        <f>IF(入力!Y37="", IF(入力!W37="",IF(入力!X37="","",入力!X37-入力!Q37),IF(入力!X37="",入力!W37-入力!Q37,IF(入力!W37&gt;入力!X37,入力!W37-入力!Q37,入力!X37-入力!Q37))),入力!Y37)</f>
        <v/>
      </c>
      <c r="V117" s="361" t="str">
        <f>IF(入力!Z37="",IF(入力!AA37="","",入力!AA37),IF(入力!AA37="",入力!Z37,IF(入力!Z37&gt;入力!AA37,入力!Z37,入力!AA37)))</f>
        <v/>
      </c>
      <c r="W11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X117" s="361" t="str">
        <f>IF(入力!AC37="",IF(入力!AD37="","",入力!AD37),IF(入力!AD37="",入力!AC37,IF(入力!AC37&gt;入力!AD37,入力!AC37,入力!AD37)))</f>
        <v/>
      </c>
      <c r="Y11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Z117" s="361" t="str">
        <f>IF(入力!AF37="",IF(入力!AG37="","",入力!AG37),IF(入力!AG37="",入力!AF37,IF(入力!AF37&gt;入力!AG37,入力!AF37,入力!AG37)))</f>
        <v/>
      </c>
      <c r="AA11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B117" s="354" t="str">
        <f>IF(入力!AI37="",IF(入力!AJ37="","",入力!AJ37),IF(入力!AJ37="",入力!AI37,IF(入力!AI37&gt;入力!AJ37,入力!AI37,入力!AJ37)))</f>
        <v/>
      </c>
      <c r="AC117" s="468" t="str">
        <f>IF(入力!AK37="",IF(入力!AL37="","",入力!AL37),IF(入力!AL37="",入力!AK37,IF(入力!AK37&gt;入力!AL37,入力!AK37,入力!AL37)))</f>
        <v/>
      </c>
      <c r="AD117" s="324" t="str">
        <f>IF(入力!AM37="","",入力!AM37)</f>
        <v/>
      </c>
      <c r="AE117" s="379" t="str">
        <f>IF(入力!AN37="","",入力!AN37)</f>
        <v/>
      </c>
      <c r="AF117" s="324" t="str">
        <f>IF(入力!AO37="","",入力!AO37)</f>
        <v/>
      </c>
      <c r="AG117" s="379" t="str">
        <f>IF(入力!AP37="","",入力!AP37)</f>
        <v/>
      </c>
      <c r="AH117" s="324" t="str">
        <f>IF(入力!AQ37="","",入力!AQ37)</f>
        <v/>
      </c>
      <c r="AI117" s="378" t="str">
        <f>IF(入力!AR37="","",入力!AR37)</f>
        <v/>
      </c>
      <c r="AJ117" s="389" t="str">
        <f>IF(入力!AS37="","",入力!AS37)</f>
        <v/>
      </c>
      <c r="AK117" s="472" t="str">
        <f>IF(入力!AT37="","",入力!AT37)</f>
        <v/>
      </c>
      <c r="AL117" s="474" t="str">
        <f>IF(入力!AU37="",IF(入力!AV37="","",入力!AV37),IF(入力!AV37="",入力!AU37,IF(入力!AU37&gt;入力!AV37,入力!AU37,入力!AV37)))</f>
        <v/>
      </c>
      <c r="AM117" s="382" t="str">
        <f>IF(入力!AW37="",IF(入力!AX37="","",入力!AX37),IF(入力!AX37="",入力!AW37,IF(入力!AW37&gt;入力!AX37,入力!AW37,入力!AX37)))</f>
        <v/>
      </c>
      <c r="AN117" s="476" t="str">
        <f>IF(入力!K37="","", IF(入力!AC37="","", IF(入力!Z37="","", K37/243*((MAX(入力!AC37,入力!AD37,入力!AF37,入力!AG37)-243)+(MAX(入力!Z37:'入力'!AA37)-243)))))</f>
        <v/>
      </c>
    </row>
    <row r="118" spans="1:40">
      <c r="A118" s="84">
        <f>IF(入力!A38="","",入力!A38)</f>
        <v>25</v>
      </c>
      <c r="B118" s="146" t="str">
        <f>IF(入力!B38="","",入力!B38)</f>
        <v/>
      </c>
      <c r="C118" s="146" t="str">
        <f>IF(入力!C38="","",入力!C38)</f>
        <v/>
      </c>
      <c r="D118" s="175" t="str">
        <f>IF(入力!D38="","",入力!D38)</f>
        <v/>
      </c>
      <c r="E118" s="255" t="str">
        <f>IF(入力!E38="", IF(D118="","",DATEDIF(D118,入力!$C$3,"Y")),入力!E38)</f>
        <v/>
      </c>
      <c r="F118" s="220" t="str">
        <f>IF(入力!F38="","",入力!F38)</f>
        <v/>
      </c>
      <c r="G118" s="146" t="str">
        <f>IF(入力!G38="","",入力!G38)</f>
        <v/>
      </c>
      <c r="H118" s="146" t="str">
        <f>IF(入力!H38="","",入力!H38)</f>
        <v/>
      </c>
      <c r="I118" s="220" t="str">
        <f>IF(入力!I38="","",入力!I38)</f>
        <v/>
      </c>
      <c r="J118" s="121" t="str">
        <f>IF(入力!J38="","",入力!J38)</f>
        <v/>
      </c>
      <c r="K118" s="406" t="str">
        <f>IF(入力!K38="","",入力!K38)</f>
        <v/>
      </c>
      <c r="L118" s="342" t="str">
        <f>IF(入力!L38="","",入力!L38)</f>
        <v/>
      </c>
      <c r="M118" s="325" t="str">
        <f>IF(OR(入力!M38="",入力!N38=""),"",((4.57/(1.0868-0.00133*(入力!M38+入力!N38))-4.142)*100))</f>
        <v/>
      </c>
      <c r="N118" s="325" t="str">
        <f>IF(入力!O38="", IF(OR(入力!L38="",入力!M38="",入力!N38=""),"",(入力!L38-(入力!L38*(4.57/(1.0868-0.00133*(入力!M38+入力!N38))-4.142)*100)/100)),入力!O38)</f>
        <v/>
      </c>
      <c r="O118" s="325" t="str">
        <f>IF(入力!P38="", IF(入力!K38="","",IF(入力!L38="","",入力!L38/POWER(入力!K38/100,2))),入力!P38)</f>
        <v/>
      </c>
      <c r="P118" s="325" t="str">
        <f>IF(入力!Q38="","",入力!Q38)</f>
        <v/>
      </c>
      <c r="Q118" s="407" t="str">
        <f>IF(入力!R38="","",入力!R38)</f>
        <v/>
      </c>
      <c r="R118" s="468" t="str">
        <f xml:space="preserve"> IF(入力!S38="",IF(入力!T38="","",入力!T38),IF(入力!T38="",入力!S38,IF(入力!S38&gt;入力!T38,入力!T38,入力!S38)))</f>
        <v/>
      </c>
      <c r="S118" s="468" t="str">
        <f>IF(入力!U38="",IF(入力!V38="","",入力!V38),IF(入力!V38="",入力!U38,IF(入力!U38&gt;入力!V38,入力!V38,入力!U38)))</f>
        <v/>
      </c>
      <c r="T118" s="362" t="str">
        <f>IF(入力!W38="",IF(入力!X38="","",入力!X38),IF(入力!X38="",入力!W38,IF(入力!W38&gt;入力!X38,入力!W38,入力!X38)))</f>
        <v/>
      </c>
      <c r="U118" s="361" t="str">
        <f>IF(入力!Y38="", IF(入力!W38="",IF(入力!X38="","",入力!X38-入力!Q38),IF(入力!X38="",入力!W38-入力!Q38,IF(入力!W38&gt;入力!X38,入力!W38-入力!Q38,入力!X38-入力!Q38))),入力!Y38)</f>
        <v/>
      </c>
      <c r="V118" s="361" t="str">
        <f>IF(入力!Z38="",IF(入力!AA38="","",入力!AA38),IF(入力!AA38="",入力!Z38,IF(入力!Z38&gt;入力!AA38,入力!Z38,入力!AA38)))</f>
        <v/>
      </c>
      <c r="W11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X118" s="361" t="str">
        <f>IF(入力!AC38="",IF(入力!AD38="","",入力!AD38),IF(入力!AD38="",入力!AC38,IF(入力!AC38&gt;入力!AD38,入力!AC38,入力!AD38)))</f>
        <v/>
      </c>
      <c r="Y11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Z118" s="361" t="str">
        <f>IF(入力!AF38="",IF(入力!AG38="","",入力!AG38),IF(入力!AG38="",入力!AF38,IF(入力!AF38&gt;入力!AG38,入力!AF38,入力!AG38)))</f>
        <v/>
      </c>
      <c r="AA11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B118" s="354" t="str">
        <f>IF(入力!AI38="",IF(入力!AJ38="","",入力!AJ38),IF(入力!AJ38="",入力!AI38,IF(入力!AI38&gt;入力!AJ38,入力!AI38,入力!AJ38)))</f>
        <v/>
      </c>
      <c r="AC118" s="468" t="str">
        <f>IF(入力!AK38="",IF(入力!AL38="","",入力!AL38),IF(入力!AL38="",入力!AK38,IF(入力!AK38&gt;入力!AL38,入力!AK38,入力!AL38)))</f>
        <v/>
      </c>
      <c r="AD118" s="324" t="str">
        <f>IF(入力!AM38="","",入力!AM38)</f>
        <v/>
      </c>
      <c r="AE118" s="379" t="str">
        <f>IF(入力!AN38="","",入力!AN38)</f>
        <v/>
      </c>
      <c r="AF118" s="324" t="str">
        <f>IF(入力!AO38="","",入力!AO38)</f>
        <v/>
      </c>
      <c r="AG118" s="379" t="str">
        <f>IF(入力!AP38="","",入力!AP38)</f>
        <v/>
      </c>
      <c r="AH118" s="324" t="str">
        <f>IF(入力!AQ38="","",入力!AQ38)</f>
        <v/>
      </c>
      <c r="AI118" s="378" t="str">
        <f>IF(入力!AR38="","",入力!AR38)</f>
        <v/>
      </c>
      <c r="AJ118" s="389" t="str">
        <f>IF(入力!AS38="","",入力!AS38)</f>
        <v/>
      </c>
      <c r="AK118" s="472" t="str">
        <f>IF(入力!AT38="","",入力!AT38)</f>
        <v/>
      </c>
      <c r="AL118" s="474" t="str">
        <f>IF(入力!AU38="",IF(入力!AV38="","",入力!AV38),IF(入力!AV38="",入力!AU38,IF(入力!AU38&gt;入力!AV38,入力!AU38,入力!AV38)))</f>
        <v/>
      </c>
      <c r="AM118" s="382" t="str">
        <f>IF(入力!AW38="",IF(入力!AX38="","",入力!AX38),IF(入力!AX38="",入力!AW38,IF(入力!AW38&gt;入力!AX38,入力!AW38,入力!AX38)))</f>
        <v/>
      </c>
      <c r="AN118" s="476" t="str">
        <f>IF(入力!K38="","", IF(入力!AC38="","", IF(入力!Z38="","", K38/243*((MAX(入力!AC38,入力!AD38,入力!AF38,入力!AG38)-243)+(MAX(入力!Z38:'入力'!AA38)-243)))))</f>
        <v/>
      </c>
    </row>
    <row r="119" spans="1:40">
      <c r="A119" s="84">
        <f>IF(入力!A39="","",入力!A39)</f>
        <v>26</v>
      </c>
      <c r="B119" s="146" t="str">
        <f>IF(入力!B39="","",入力!B39)</f>
        <v/>
      </c>
      <c r="C119" s="146" t="str">
        <f>IF(入力!C39="","",入力!C39)</f>
        <v/>
      </c>
      <c r="D119" s="175" t="str">
        <f>IF(入力!D39="","",入力!D39)</f>
        <v/>
      </c>
      <c r="E119" s="255" t="str">
        <f>IF(入力!E39="", IF(D119="","",DATEDIF(D119,入力!$C$3,"Y")),入力!E39)</f>
        <v/>
      </c>
      <c r="F119" s="220" t="str">
        <f>IF(入力!F39="","",入力!F39)</f>
        <v/>
      </c>
      <c r="G119" s="146" t="str">
        <f>IF(入力!G39="","",入力!G39)</f>
        <v/>
      </c>
      <c r="H119" s="146" t="str">
        <f>IF(入力!H39="","",入力!H39)</f>
        <v/>
      </c>
      <c r="I119" s="220" t="str">
        <f>IF(入力!I39="","",入力!I39)</f>
        <v/>
      </c>
      <c r="J119" s="121" t="str">
        <f>IF(入力!J39="","",入力!J39)</f>
        <v/>
      </c>
      <c r="K119" s="406" t="str">
        <f>IF(入力!K39="","",入力!K39)</f>
        <v/>
      </c>
      <c r="L119" s="342" t="str">
        <f>IF(入力!L39="","",入力!L39)</f>
        <v/>
      </c>
      <c r="M119" s="325" t="str">
        <f>IF(OR(入力!M39="",入力!N39=""),"",((4.57/(1.0868-0.00133*(入力!M39+入力!N39))-4.142)*100))</f>
        <v/>
      </c>
      <c r="N119" s="325" t="str">
        <f>IF(入力!O39="", IF(OR(入力!L39="",入力!M39="",入力!N39=""),"",(入力!L39-(入力!L39*(4.57/(1.0868-0.00133*(入力!M39+入力!N39))-4.142)*100)/100)),入力!O39)</f>
        <v/>
      </c>
      <c r="O119" s="325" t="str">
        <f>IF(入力!P39="", IF(入力!K39="","",IF(入力!L39="","",入力!L39/POWER(入力!K39/100,2))),入力!P39)</f>
        <v/>
      </c>
      <c r="P119" s="325" t="str">
        <f>IF(入力!Q39="","",入力!Q39)</f>
        <v/>
      </c>
      <c r="Q119" s="407" t="str">
        <f>IF(入力!R39="","",入力!R39)</f>
        <v/>
      </c>
      <c r="R119" s="468" t="str">
        <f xml:space="preserve"> IF(入力!S39="",IF(入力!T39="","",入力!T39),IF(入力!T39="",入力!S39,IF(入力!S39&gt;入力!T39,入力!T39,入力!S39)))</f>
        <v/>
      </c>
      <c r="S119" s="468" t="str">
        <f>IF(入力!U39="",IF(入力!V39="","",入力!V39),IF(入力!V39="",入力!U39,IF(入力!U39&gt;入力!V39,入力!V39,入力!U39)))</f>
        <v/>
      </c>
      <c r="T119" s="362" t="str">
        <f>IF(入力!W39="",IF(入力!X39="","",入力!X39),IF(入力!X39="",入力!W39,IF(入力!W39&gt;入力!X39,入力!W39,入力!X39)))</f>
        <v/>
      </c>
      <c r="U119" s="361" t="str">
        <f>IF(入力!Y39="", IF(入力!W39="",IF(入力!X39="","",入力!X39-入力!Q39),IF(入力!X39="",入力!W39-入力!Q39,IF(入力!W39&gt;入力!X39,入力!W39-入力!Q39,入力!X39-入力!Q39))),入力!Y39)</f>
        <v/>
      </c>
      <c r="V119" s="361" t="str">
        <f>IF(入力!Z39="",IF(入力!AA39="","",入力!AA39),IF(入力!AA39="",入力!Z39,IF(入力!Z39&gt;入力!AA39,入力!Z39,入力!AA39)))</f>
        <v/>
      </c>
      <c r="W11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X119" s="361" t="str">
        <f>IF(入力!AC39="",IF(入力!AD39="","",入力!AD39),IF(入力!AD39="",入力!AC39,IF(入力!AC39&gt;入力!AD39,入力!AC39,入力!AD39)))</f>
        <v/>
      </c>
      <c r="Y11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Z119" s="361" t="str">
        <f>IF(入力!AF39="",IF(入力!AG39="","",入力!AG39),IF(入力!AG39="",入力!AF39,IF(入力!AF39&gt;入力!AG39,入力!AF39,入力!AG39)))</f>
        <v/>
      </c>
      <c r="AA11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B119" s="354" t="str">
        <f>IF(入力!AI39="",IF(入力!AJ39="","",入力!AJ39),IF(入力!AJ39="",入力!AI39,IF(入力!AI39&gt;入力!AJ39,入力!AI39,入力!AJ39)))</f>
        <v/>
      </c>
      <c r="AC119" s="468" t="str">
        <f>IF(入力!AK39="",IF(入力!AL39="","",入力!AL39),IF(入力!AL39="",入力!AK39,IF(入力!AK39&gt;入力!AL39,入力!AK39,入力!AL39)))</f>
        <v/>
      </c>
      <c r="AD119" s="324" t="str">
        <f>IF(入力!AM39="","",入力!AM39)</f>
        <v/>
      </c>
      <c r="AE119" s="379" t="str">
        <f>IF(入力!AN39="","",入力!AN39)</f>
        <v/>
      </c>
      <c r="AF119" s="324" t="str">
        <f>IF(入力!AO39="","",入力!AO39)</f>
        <v/>
      </c>
      <c r="AG119" s="379" t="str">
        <f>IF(入力!AP39="","",入力!AP39)</f>
        <v/>
      </c>
      <c r="AH119" s="324" t="str">
        <f>IF(入力!AQ39="","",入力!AQ39)</f>
        <v/>
      </c>
      <c r="AI119" s="378" t="str">
        <f>IF(入力!AR39="","",入力!AR39)</f>
        <v/>
      </c>
      <c r="AJ119" s="389" t="str">
        <f>IF(入力!AS39="","",入力!AS39)</f>
        <v/>
      </c>
      <c r="AK119" s="472" t="str">
        <f>IF(入力!AT39="","",入力!AT39)</f>
        <v/>
      </c>
      <c r="AL119" s="474" t="str">
        <f>IF(入力!AU39="",IF(入力!AV39="","",入力!AV39),IF(入力!AV39="",入力!AU39,IF(入力!AU39&gt;入力!AV39,入力!AU39,入力!AV39)))</f>
        <v/>
      </c>
      <c r="AM119" s="382" t="str">
        <f>IF(入力!AW39="",IF(入力!AX39="","",入力!AX39),IF(入力!AX39="",入力!AW39,IF(入力!AW39&gt;入力!AX39,入力!AW39,入力!AX39)))</f>
        <v/>
      </c>
      <c r="AN119" s="476" t="str">
        <f>IF(入力!K39="","", IF(入力!AC39="","", IF(入力!Z39="","", K39/243*((MAX(入力!AC39,入力!AD39,入力!AF39,入力!AG39)-243)+(MAX(入力!Z39:'入力'!AA39)-243)))))</f>
        <v/>
      </c>
    </row>
    <row r="120" spans="1:40">
      <c r="A120" s="84">
        <f>IF(入力!A40="","",入力!A40)</f>
        <v>27</v>
      </c>
      <c r="B120" s="146" t="str">
        <f>IF(入力!B40="","",入力!B40)</f>
        <v/>
      </c>
      <c r="C120" s="146" t="str">
        <f>IF(入力!C40="","",入力!C40)</f>
        <v/>
      </c>
      <c r="D120" s="175" t="str">
        <f>IF(入力!D40="","",入力!D40)</f>
        <v/>
      </c>
      <c r="E120" s="255" t="str">
        <f>IF(入力!E40="", IF(D120="","",DATEDIF(D120,入力!$C$3,"Y")),入力!E40)</f>
        <v/>
      </c>
      <c r="F120" s="220" t="str">
        <f>IF(入力!F40="","",入力!F40)</f>
        <v/>
      </c>
      <c r="G120" s="146" t="str">
        <f>IF(入力!G40="","",入力!G40)</f>
        <v/>
      </c>
      <c r="H120" s="146" t="str">
        <f>IF(入力!H40="","",入力!H40)</f>
        <v/>
      </c>
      <c r="I120" s="220" t="str">
        <f>IF(入力!I40="","",入力!I40)</f>
        <v/>
      </c>
      <c r="J120" s="121" t="str">
        <f>IF(入力!J40="","",入力!J40)</f>
        <v/>
      </c>
      <c r="K120" s="406" t="str">
        <f>IF(入力!K40="","",入力!K40)</f>
        <v/>
      </c>
      <c r="L120" s="342" t="str">
        <f>IF(入力!L40="","",入力!L40)</f>
        <v/>
      </c>
      <c r="M120" s="325" t="str">
        <f>IF(OR(入力!M40="",入力!N40=""),"",((4.57/(1.0868-0.00133*(入力!M40+入力!N40))-4.142)*100))</f>
        <v/>
      </c>
      <c r="N120" s="325" t="str">
        <f>IF(入力!O40="", IF(OR(入力!L40="",入力!M40="",入力!N40=""),"",(入力!L40-(入力!L40*(4.57/(1.0868-0.00133*(入力!M40+入力!N40))-4.142)*100)/100)),入力!O40)</f>
        <v/>
      </c>
      <c r="O120" s="325" t="str">
        <f>IF(入力!P40="", IF(入力!K40="","",IF(入力!L40="","",入力!L40/POWER(入力!K40/100,2))),入力!P40)</f>
        <v/>
      </c>
      <c r="P120" s="325" t="str">
        <f>IF(入力!Q40="","",入力!Q40)</f>
        <v/>
      </c>
      <c r="Q120" s="407" t="str">
        <f>IF(入力!R40="","",入力!R40)</f>
        <v/>
      </c>
      <c r="R120" s="468" t="str">
        <f xml:space="preserve"> IF(入力!S40="",IF(入力!T40="","",入力!T40),IF(入力!T40="",入力!S40,IF(入力!S40&gt;入力!T40,入力!T40,入力!S40)))</f>
        <v/>
      </c>
      <c r="S120" s="468" t="str">
        <f>IF(入力!U40="",IF(入力!V40="","",入力!V40),IF(入力!V40="",入力!U40,IF(入力!U40&gt;入力!V40,入力!V40,入力!U40)))</f>
        <v/>
      </c>
      <c r="T120" s="362" t="str">
        <f>IF(入力!W40="",IF(入力!X40="","",入力!X40),IF(入力!X40="",入力!W40,IF(入力!W40&gt;入力!X40,入力!W40,入力!X40)))</f>
        <v/>
      </c>
      <c r="U120" s="361" t="str">
        <f>IF(入力!Y40="", IF(入力!W40="",IF(入力!X40="","",入力!X40-入力!Q40),IF(入力!X40="",入力!W40-入力!Q40,IF(入力!W40&gt;入力!X40,入力!W40-入力!Q40,入力!X40-入力!Q40))),入力!Y40)</f>
        <v/>
      </c>
      <c r="V120" s="361" t="str">
        <f>IF(入力!Z40="",IF(入力!AA40="","",入力!AA40),IF(入力!AA40="",入力!Z40,IF(入力!Z40&gt;入力!AA40,入力!Z40,入力!AA40)))</f>
        <v/>
      </c>
      <c r="W12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X120" s="361" t="str">
        <f>IF(入力!AC40="",IF(入力!AD40="","",入力!AD40),IF(入力!AD40="",入力!AC40,IF(入力!AC40&gt;入力!AD40,入力!AC40,入力!AD40)))</f>
        <v/>
      </c>
      <c r="Y12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Z120" s="361" t="str">
        <f>IF(入力!AF40="",IF(入力!AG40="","",入力!AG40),IF(入力!AG40="",入力!AF40,IF(入力!AF40&gt;入力!AG40,入力!AF40,入力!AG40)))</f>
        <v/>
      </c>
      <c r="AA12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B120" s="354" t="str">
        <f>IF(入力!AI40="",IF(入力!AJ40="","",入力!AJ40),IF(入力!AJ40="",入力!AI40,IF(入力!AI40&gt;入力!AJ40,入力!AI40,入力!AJ40)))</f>
        <v/>
      </c>
      <c r="AC120" s="468" t="str">
        <f>IF(入力!AK40="",IF(入力!AL40="","",入力!AL40),IF(入力!AL40="",入力!AK40,IF(入力!AK40&gt;入力!AL40,入力!AK40,入力!AL40)))</f>
        <v/>
      </c>
      <c r="AD120" s="324" t="str">
        <f>IF(入力!AM40="","",入力!AM40)</f>
        <v/>
      </c>
      <c r="AE120" s="379" t="str">
        <f>IF(入力!AN40="","",入力!AN40)</f>
        <v/>
      </c>
      <c r="AF120" s="324" t="str">
        <f>IF(入力!AO40="","",入力!AO40)</f>
        <v/>
      </c>
      <c r="AG120" s="379" t="str">
        <f>IF(入力!AP40="","",入力!AP40)</f>
        <v/>
      </c>
      <c r="AH120" s="324" t="str">
        <f>IF(入力!AQ40="","",入力!AQ40)</f>
        <v/>
      </c>
      <c r="AI120" s="378" t="str">
        <f>IF(入力!AR40="","",入力!AR40)</f>
        <v/>
      </c>
      <c r="AJ120" s="389" t="str">
        <f>IF(入力!AS40="","",入力!AS40)</f>
        <v/>
      </c>
      <c r="AK120" s="472" t="str">
        <f>IF(入力!AT40="","",入力!AT40)</f>
        <v/>
      </c>
      <c r="AL120" s="474" t="str">
        <f>IF(入力!AU40="",IF(入力!AV40="","",入力!AV40),IF(入力!AV40="",入力!AU40,IF(入力!AU40&gt;入力!AV40,入力!AU40,入力!AV40)))</f>
        <v/>
      </c>
      <c r="AM120" s="382" t="str">
        <f>IF(入力!AW40="",IF(入力!AX40="","",入力!AX40),IF(入力!AX40="",入力!AW40,IF(入力!AW40&gt;入力!AX40,入力!AW40,入力!AX40)))</f>
        <v/>
      </c>
      <c r="AN120" s="476" t="str">
        <f>IF(入力!K40="","", IF(入力!AC40="","", IF(入力!Z40="","", K40/243*((MAX(入力!AC40,入力!AD40,入力!AF40,入力!AG40)-243)+(MAX(入力!Z40:'入力'!AA40)-243)))))</f>
        <v/>
      </c>
    </row>
    <row r="121" spans="1:40">
      <c r="A121" s="84">
        <f>IF(入力!A41="","",入力!A41)</f>
        <v>28</v>
      </c>
      <c r="B121" s="146" t="str">
        <f>IF(入力!B41="","",入力!B41)</f>
        <v/>
      </c>
      <c r="C121" s="146" t="str">
        <f>IF(入力!C41="","",入力!C41)</f>
        <v/>
      </c>
      <c r="D121" s="175" t="str">
        <f>IF(入力!D41="","",入力!D41)</f>
        <v/>
      </c>
      <c r="E121" s="255" t="str">
        <f>IF(入力!E41="", IF(D121="","",DATEDIF(D121,入力!$C$3,"Y")),入力!E41)</f>
        <v/>
      </c>
      <c r="F121" s="220" t="str">
        <f>IF(入力!F41="","",入力!F41)</f>
        <v/>
      </c>
      <c r="G121" s="146" t="str">
        <f>IF(入力!G41="","",入力!G41)</f>
        <v/>
      </c>
      <c r="H121" s="146" t="str">
        <f>IF(入力!H41="","",入力!H41)</f>
        <v/>
      </c>
      <c r="I121" s="220" t="str">
        <f>IF(入力!I41="","",入力!I41)</f>
        <v/>
      </c>
      <c r="J121" s="121" t="str">
        <f>IF(入力!J41="","",入力!J41)</f>
        <v/>
      </c>
      <c r="K121" s="406" t="str">
        <f>IF(入力!K41="","",入力!K41)</f>
        <v/>
      </c>
      <c r="L121" s="342" t="str">
        <f>IF(入力!L41="","",入力!L41)</f>
        <v/>
      </c>
      <c r="M121" s="325" t="str">
        <f>IF(OR(入力!M41="",入力!N41=""),"",((4.57/(1.0868-0.00133*(入力!M41+入力!N41))-4.142)*100))</f>
        <v/>
      </c>
      <c r="N121" s="325" t="str">
        <f>IF(入力!O41="", IF(OR(入力!L41="",入力!M41="",入力!N41=""),"",(入力!L41-(入力!L41*(4.57/(1.0868-0.00133*(入力!M41+入力!N41))-4.142)*100)/100)),入力!O41)</f>
        <v/>
      </c>
      <c r="O121" s="325" t="str">
        <f>IF(入力!P41="", IF(入力!K41="","",IF(入力!L41="","",入力!L41/POWER(入力!K41/100,2))),入力!P41)</f>
        <v/>
      </c>
      <c r="P121" s="325" t="str">
        <f>IF(入力!Q41="","",入力!Q41)</f>
        <v/>
      </c>
      <c r="Q121" s="407" t="str">
        <f>IF(入力!R41="","",入力!R41)</f>
        <v/>
      </c>
      <c r="R121" s="468" t="str">
        <f xml:space="preserve"> IF(入力!S41="",IF(入力!T41="","",入力!T41),IF(入力!T41="",入力!S41,IF(入力!S41&gt;入力!T41,入力!T41,入力!S41)))</f>
        <v/>
      </c>
      <c r="S121" s="468" t="str">
        <f>IF(入力!U41="",IF(入力!V41="","",入力!V41),IF(入力!V41="",入力!U41,IF(入力!U41&gt;入力!V41,入力!V41,入力!U41)))</f>
        <v/>
      </c>
      <c r="T121" s="362" t="str">
        <f>IF(入力!W41="",IF(入力!X41="","",入力!X41),IF(入力!X41="",入力!W41,IF(入力!W41&gt;入力!X41,入力!W41,入力!X41)))</f>
        <v/>
      </c>
      <c r="U121" s="361" t="str">
        <f>IF(入力!Y41="", IF(入力!W41="",IF(入力!X41="","",入力!X41-入力!Q41),IF(入力!X41="",入力!W41-入力!Q41,IF(入力!W41&gt;入力!X41,入力!W41-入力!Q41,入力!X41-入力!Q41))),入力!Y41)</f>
        <v/>
      </c>
      <c r="V121" s="361" t="str">
        <f>IF(入力!Z41="",IF(入力!AA41="","",入力!AA41),IF(入力!AA41="",入力!Z41,IF(入力!Z41&gt;入力!AA41,入力!Z41,入力!AA41)))</f>
        <v/>
      </c>
      <c r="W12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X121" s="361" t="str">
        <f>IF(入力!AC41="",IF(入力!AD41="","",入力!AD41),IF(入力!AD41="",入力!AC41,IF(入力!AC41&gt;入力!AD41,入力!AC41,入力!AD41)))</f>
        <v/>
      </c>
      <c r="Y12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Z121" s="361" t="str">
        <f>IF(入力!AF41="",IF(入力!AG41="","",入力!AG41),IF(入力!AG41="",入力!AF41,IF(入力!AF41&gt;入力!AG41,入力!AF41,入力!AG41)))</f>
        <v/>
      </c>
      <c r="AA12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B121" s="354" t="str">
        <f>IF(入力!AI41="",IF(入力!AJ41="","",入力!AJ41),IF(入力!AJ41="",入力!AI41,IF(入力!AI41&gt;入力!AJ41,入力!AI41,入力!AJ41)))</f>
        <v/>
      </c>
      <c r="AC121" s="468" t="str">
        <f>IF(入力!AK41="",IF(入力!AL41="","",入力!AL41),IF(入力!AL41="",入力!AK41,IF(入力!AK41&gt;入力!AL41,入力!AK41,入力!AL41)))</f>
        <v/>
      </c>
      <c r="AD121" s="324" t="str">
        <f>IF(入力!AM41="","",入力!AM41)</f>
        <v/>
      </c>
      <c r="AE121" s="379" t="str">
        <f>IF(入力!AN41="","",入力!AN41)</f>
        <v/>
      </c>
      <c r="AF121" s="324" t="str">
        <f>IF(入力!AO41="","",入力!AO41)</f>
        <v/>
      </c>
      <c r="AG121" s="379" t="str">
        <f>IF(入力!AP41="","",入力!AP41)</f>
        <v/>
      </c>
      <c r="AH121" s="324" t="str">
        <f>IF(入力!AQ41="","",入力!AQ41)</f>
        <v/>
      </c>
      <c r="AI121" s="378" t="str">
        <f>IF(入力!AR41="","",入力!AR41)</f>
        <v/>
      </c>
      <c r="AJ121" s="389" t="str">
        <f>IF(入力!AS41="","",入力!AS41)</f>
        <v/>
      </c>
      <c r="AK121" s="472" t="str">
        <f>IF(入力!AT41="","",入力!AT41)</f>
        <v/>
      </c>
      <c r="AL121" s="474" t="str">
        <f>IF(入力!AU41="",IF(入力!AV41="","",入力!AV41),IF(入力!AV41="",入力!AU41,IF(入力!AU41&gt;入力!AV41,入力!AU41,入力!AV41)))</f>
        <v/>
      </c>
      <c r="AM121" s="382" t="str">
        <f>IF(入力!AW41="",IF(入力!AX41="","",入力!AX41),IF(入力!AX41="",入力!AW41,IF(入力!AW41&gt;入力!AX41,入力!AW41,入力!AX41)))</f>
        <v/>
      </c>
      <c r="AN121" s="476" t="str">
        <f>IF(入力!K41="","", IF(入力!AC41="","", IF(入力!Z41="","", K41/243*((MAX(入力!AC41,入力!AD41,入力!AF41,入力!AG41)-243)+(MAX(入力!Z41:'入力'!AA41)-243)))))</f>
        <v/>
      </c>
    </row>
    <row r="122" spans="1:40">
      <c r="A122" s="84">
        <f>IF(入力!A42="","",入力!A42)</f>
        <v>29</v>
      </c>
      <c r="B122" s="146" t="str">
        <f>IF(入力!B42="","",入力!B42)</f>
        <v/>
      </c>
      <c r="C122" s="146" t="str">
        <f>IF(入力!C42="","",入力!C42)</f>
        <v/>
      </c>
      <c r="D122" s="175" t="str">
        <f>IF(入力!D42="","",入力!D42)</f>
        <v/>
      </c>
      <c r="E122" s="255" t="str">
        <f>IF(入力!E42="", IF(D122="","",DATEDIF(D122,入力!$C$3,"Y")),入力!E42)</f>
        <v/>
      </c>
      <c r="F122" s="220" t="str">
        <f>IF(入力!F42="","",入力!F42)</f>
        <v/>
      </c>
      <c r="G122" s="146" t="str">
        <f>IF(入力!G42="","",入力!G42)</f>
        <v/>
      </c>
      <c r="H122" s="146" t="str">
        <f>IF(入力!H42="","",入力!H42)</f>
        <v/>
      </c>
      <c r="I122" s="220" t="str">
        <f>IF(入力!I42="","",入力!I42)</f>
        <v/>
      </c>
      <c r="J122" s="121" t="str">
        <f>IF(入力!J42="","",入力!J42)</f>
        <v/>
      </c>
      <c r="K122" s="406" t="str">
        <f>IF(入力!K42="","",入力!K42)</f>
        <v/>
      </c>
      <c r="L122" s="342" t="str">
        <f>IF(入力!L42="","",入力!L42)</f>
        <v/>
      </c>
      <c r="M122" s="325" t="str">
        <f>IF(OR(入力!M42="",入力!N42=""),"",((4.57/(1.0868-0.00133*(入力!M42+入力!N42))-4.142)*100))</f>
        <v/>
      </c>
      <c r="N122" s="325" t="str">
        <f>IF(入力!O42="", IF(OR(入力!L42="",入力!M42="",入力!N42=""),"",(入力!L42-(入力!L42*(4.57/(1.0868-0.00133*(入力!M42+入力!N42))-4.142)*100)/100)),入力!O42)</f>
        <v/>
      </c>
      <c r="O122" s="325" t="str">
        <f>IF(入力!P42="", IF(入力!K42="","",IF(入力!L42="","",入力!L42/POWER(入力!K42/100,2))),入力!P42)</f>
        <v/>
      </c>
      <c r="P122" s="325" t="str">
        <f>IF(入力!Q42="","",入力!Q42)</f>
        <v/>
      </c>
      <c r="Q122" s="407" t="str">
        <f>IF(入力!R42="","",入力!R42)</f>
        <v/>
      </c>
      <c r="R122" s="468" t="str">
        <f xml:space="preserve"> IF(入力!S42="",IF(入力!T42="","",入力!T42),IF(入力!T42="",入力!S42,IF(入力!S42&gt;入力!T42,入力!T42,入力!S42)))</f>
        <v/>
      </c>
      <c r="S122" s="468" t="str">
        <f>IF(入力!U42="",IF(入力!V42="","",入力!V42),IF(入力!V42="",入力!U42,IF(入力!U42&gt;入力!V42,入力!V42,入力!U42)))</f>
        <v/>
      </c>
      <c r="T122" s="362" t="str">
        <f>IF(入力!W42="",IF(入力!X42="","",入力!X42),IF(入力!X42="",入力!W42,IF(入力!W42&gt;入力!X42,入力!W42,入力!X42)))</f>
        <v/>
      </c>
      <c r="U122" s="361" t="str">
        <f>IF(入力!Y42="", IF(入力!W42="",IF(入力!X42="","",入力!X42-入力!Q42),IF(入力!X42="",入力!W42-入力!Q42,IF(入力!W42&gt;入力!X42,入力!W42-入力!Q42,入力!X42-入力!Q42))),入力!Y42)</f>
        <v/>
      </c>
      <c r="V122" s="361" t="str">
        <f>IF(入力!Z42="",IF(入力!AA42="","",入力!AA42),IF(入力!AA42="",入力!Z42,IF(入力!Z42&gt;入力!AA42,入力!Z42,入力!AA42)))</f>
        <v/>
      </c>
      <c r="W12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X122" s="361" t="str">
        <f>IF(入力!AC42="",IF(入力!AD42="","",入力!AD42),IF(入力!AD42="",入力!AC42,IF(入力!AC42&gt;入力!AD42,入力!AC42,入力!AD42)))</f>
        <v/>
      </c>
      <c r="Y12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Z122" s="361" t="str">
        <f>IF(入力!AF42="",IF(入力!AG42="","",入力!AG42),IF(入力!AG42="",入力!AF42,IF(入力!AF42&gt;入力!AG42,入力!AF42,入力!AG42)))</f>
        <v/>
      </c>
      <c r="AA12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B122" s="354" t="str">
        <f>IF(入力!AI42="",IF(入力!AJ42="","",入力!AJ42),IF(入力!AJ42="",入力!AI42,IF(入力!AI42&gt;入力!AJ42,入力!AI42,入力!AJ42)))</f>
        <v/>
      </c>
      <c r="AC122" s="468" t="str">
        <f>IF(入力!AK42="",IF(入力!AL42="","",入力!AL42),IF(入力!AL42="",入力!AK42,IF(入力!AK42&gt;入力!AL42,入力!AK42,入力!AL42)))</f>
        <v/>
      </c>
      <c r="AD122" s="324" t="str">
        <f>IF(入力!AM42="","",入力!AM42)</f>
        <v/>
      </c>
      <c r="AE122" s="379" t="str">
        <f>IF(入力!AN42="","",入力!AN42)</f>
        <v/>
      </c>
      <c r="AF122" s="324" t="str">
        <f>IF(入力!AO42="","",入力!AO42)</f>
        <v/>
      </c>
      <c r="AG122" s="379" t="str">
        <f>IF(入力!AP42="","",入力!AP42)</f>
        <v/>
      </c>
      <c r="AH122" s="324" t="str">
        <f>IF(入力!AQ42="","",入力!AQ42)</f>
        <v/>
      </c>
      <c r="AI122" s="378" t="str">
        <f>IF(入力!AR42="","",入力!AR42)</f>
        <v/>
      </c>
      <c r="AJ122" s="389" t="str">
        <f>IF(入力!AS42="","",入力!AS42)</f>
        <v/>
      </c>
      <c r="AK122" s="472" t="str">
        <f>IF(入力!AT42="","",入力!AT42)</f>
        <v/>
      </c>
      <c r="AL122" s="474" t="str">
        <f>IF(入力!AU42="",IF(入力!AV42="","",入力!AV42),IF(入力!AV42="",入力!AU42,IF(入力!AU42&gt;入力!AV42,入力!AU42,入力!AV42)))</f>
        <v/>
      </c>
      <c r="AM122" s="382" t="str">
        <f>IF(入力!AW42="",IF(入力!AX42="","",入力!AX42),IF(入力!AX42="",入力!AW42,IF(入力!AW42&gt;入力!AX42,入力!AW42,入力!AX42)))</f>
        <v/>
      </c>
      <c r="AN122" s="476" t="str">
        <f>IF(入力!K42="","", IF(入力!AC42="","", IF(入力!Z42="","", K42/243*((MAX(入力!AC42,入力!AD42,入力!AF42,入力!AG42)-243)+(MAX(入力!Z42:'入力'!AA42)-243)))))</f>
        <v/>
      </c>
    </row>
    <row r="123" spans="1:40">
      <c r="A123" s="84">
        <f>IF(入力!A43="","",入力!A43)</f>
        <v>30</v>
      </c>
      <c r="B123" s="146" t="str">
        <f>IF(入力!B43="","",入力!B43)</f>
        <v/>
      </c>
      <c r="C123" s="146" t="str">
        <f>IF(入力!C43="","",入力!C43)</f>
        <v/>
      </c>
      <c r="D123" s="175" t="str">
        <f>IF(入力!D43="","",入力!D43)</f>
        <v/>
      </c>
      <c r="E123" s="255" t="str">
        <f>IF(入力!E43="", IF(D123="","",DATEDIF(D123,入力!$C$3,"Y")),入力!E43)</f>
        <v/>
      </c>
      <c r="F123" s="220" t="str">
        <f>IF(入力!F43="","",入力!F43)</f>
        <v/>
      </c>
      <c r="G123" s="146" t="str">
        <f>IF(入力!G43="","",入力!G43)</f>
        <v/>
      </c>
      <c r="H123" s="146" t="str">
        <f>IF(入力!H43="","",入力!H43)</f>
        <v/>
      </c>
      <c r="I123" s="220" t="str">
        <f>IF(入力!I43="","",入力!I43)</f>
        <v/>
      </c>
      <c r="J123" s="121" t="str">
        <f>IF(入力!J43="","",入力!J43)</f>
        <v/>
      </c>
      <c r="K123" s="406" t="str">
        <f>IF(入力!K43="","",入力!K43)</f>
        <v/>
      </c>
      <c r="L123" s="342" t="str">
        <f>IF(入力!L43="","",入力!L43)</f>
        <v/>
      </c>
      <c r="M123" s="325" t="str">
        <f>IF(OR(入力!M43="",入力!N43=""),"",((4.57/(1.0868-0.00133*(入力!M43+入力!N43))-4.142)*100))</f>
        <v/>
      </c>
      <c r="N123" s="325" t="str">
        <f>IF(入力!O43="", IF(OR(入力!L43="",入力!M43="",入力!N43=""),"",(入力!L43-(入力!L43*(4.57/(1.0868-0.00133*(入力!M43+入力!N43))-4.142)*100)/100)),入力!O43)</f>
        <v/>
      </c>
      <c r="O123" s="325" t="str">
        <f>IF(入力!P43="", IF(入力!K43="","",IF(入力!L43="","",入力!L43/POWER(入力!K43/100,2))),入力!P43)</f>
        <v/>
      </c>
      <c r="P123" s="325" t="str">
        <f>IF(入力!Q43="","",入力!Q43)</f>
        <v/>
      </c>
      <c r="Q123" s="407" t="str">
        <f>IF(入力!R43="","",入力!R43)</f>
        <v/>
      </c>
      <c r="R123" s="468" t="str">
        <f xml:space="preserve"> IF(入力!S43="",IF(入力!T43="","",入力!T43),IF(入力!T43="",入力!S43,IF(入力!S43&gt;入力!T43,入力!T43,入力!S43)))</f>
        <v/>
      </c>
      <c r="S123" s="468" t="str">
        <f>IF(入力!U43="",IF(入力!V43="","",入力!V43),IF(入力!V43="",入力!U43,IF(入力!U43&gt;入力!V43,入力!V43,入力!U43)))</f>
        <v/>
      </c>
      <c r="T123" s="362" t="str">
        <f>IF(入力!W43="",IF(入力!X43="","",入力!X43),IF(入力!X43="",入力!W43,IF(入力!W43&gt;入力!X43,入力!W43,入力!X43)))</f>
        <v/>
      </c>
      <c r="U123" s="361" t="str">
        <f>IF(入力!Y43="", IF(入力!W43="",IF(入力!X43="","",入力!X43-入力!Q43),IF(入力!X43="",入力!W43-入力!Q43,IF(入力!W43&gt;入力!X43,入力!W43-入力!Q43,入力!X43-入力!Q43))),入力!Y43)</f>
        <v/>
      </c>
      <c r="V123" s="361" t="str">
        <f>IF(入力!Z43="",IF(入力!AA43="","",入力!AA43),IF(入力!AA43="",入力!Z43,IF(入力!Z43&gt;入力!AA43,入力!Z43,入力!AA43)))</f>
        <v/>
      </c>
      <c r="W123" s="361" t="str">
        <f>IF(入力!AB43="", IF(入力!Z43="",IF(入力!AA43="","",入力!AA43-入力!Q43),IF(入力!AA43="",入力!Z43-入力!Q43,IF(入力!Z43&gt;入力!AA43,入力!Z43-入力!Q43,入力!AA43-入力!Q43))),入力!AB43)</f>
        <v/>
      </c>
      <c r="X123" s="361" t="str">
        <f>IF(入力!AC43="",IF(入力!AD43="","",入力!AD43),IF(入力!AD43="",入力!AC43,IF(入力!AC43&gt;入力!AD43,入力!AC43,入力!AD43)))</f>
        <v/>
      </c>
      <c r="Y123" s="361" t="str">
        <f>IF(入力!AE43="", IF(入力!AC43="",IF(入力!AD43="","",入力!AD43-入力!Q43),IF(入力!AD43="",入力!AC43-入力!Q43,IF(入力!AC43&gt;入力!AD43,入力!AC43-入力!Q43,入力!AD43-入力!Q43))),入力!AE43)</f>
        <v/>
      </c>
      <c r="Z123" s="361" t="str">
        <f>IF(入力!AF43="",IF(入力!AG43="","",入力!AG43),IF(入力!AG43="",入力!AF43,IF(入力!AF43&gt;入力!AG43,入力!AF43,入力!AG43)))</f>
        <v/>
      </c>
      <c r="AA123" s="361" t="str">
        <f>IF(入力!AH43="", IF(入力!AF43="",IF(入力!AG43="","",入力!AG43-入力!Q43),IF(入力!AG43="",入力!AF43-入力!Q43,IF(入力!AF43&gt;入力!AG43,入力!AF43-入力!Q43,入力!AG43-入力!Q43))),入力!AH43)</f>
        <v/>
      </c>
      <c r="AB123" s="354" t="str">
        <f>IF(入力!AI43="",IF(入力!AJ43="","",入力!AJ43),IF(入力!AJ43="",入力!AI43,IF(入力!AI43&gt;入力!AJ43,入力!AI43,入力!AJ43)))</f>
        <v/>
      </c>
      <c r="AC123" s="468" t="str">
        <f>IF(入力!AK43="",IF(入力!AL43="","",入力!AL43),IF(入力!AL43="",入力!AK43,IF(入力!AK43&gt;入力!AL43,入力!AK43,入力!AL43)))</f>
        <v/>
      </c>
      <c r="AD123" s="324" t="str">
        <f>IF(入力!AM43="","",入力!AM43)</f>
        <v/>
      </c>
      <c r="AE123" s="379" t="str">
        <f>IF(入力!AN43="","",入力!AN43)</f>
        <v/>
      </c>
      <c r="AF123" s="324" t="str">
        <f>IF(入力!AO43="","",入力!AO43)</f>
        <v/>
      </c>
      <c r="AG123" s="379" t="str">
        <f>IF(入力!AP43="","",入力!AP43)</f>
        <v/>
      </c>
      <c r="AH123" s="324" t="str">
        <f>IF(入力!AQ43="","",入力!AQ43)</f>
        <v/>
      </c>
      <c r="AI123" s="378" t="str">
        <f>IF(入力!AR43="","",入力!AR43)</f>
        <v/>
      </c>
      <c r="AJ123" s="389" t="str">
        <f>IF(入力!AS43="","",入力!AS43)</f>
        <v/>
      </c>
      <c r="AK123" s="472" t="str">
        <f>IF(入力!AT43="","",入力!AT43)</f>
        <v/>
      </c>
      <c r="AL123" s="474" t="str">
        <f>IF(入力!AU43="",IF(入力!AV43="","",入力!AV43),IF(入力!AV43="",入力!AU43,IF(入力!AU43&gt;入力!AV43,入力!AU43,入力!AV43)))</f>
        <v/>
      </c>
      <c r="AM123" s="382" t="str">
        <f>IF(入力!AW43="",IF(入力!AX43="","",入力!AX43),IF(入力!AX43="",入力!AW43,IF(入力!AW43&gt;入力!AX43,入力!AW43,入力!AX43)))</f>
        <v/>
      </c>
      <c r="AN123" s="476" t="str">
        <f>IF(入力!K43="","", IF(入力!AC43="","", IF(入力!Z43="","", K43/243*((MAX(入力!AC43,入力!AD43,入力!AF43,入力!AG43)-243)+(MAX(入力!Z43:'入力'!AA43)-243)))))</f>
        <v/>
      </c>
    </row>
    <row r="124" spans="1:40">
      <c r="A124" s="84">
        <f>IF(入力!A44="","",入力!A44)</f>
        <v>31</v>
      </c>
      <c r="B124" s="146" t="str">
        <f>IF(入力!B44="","",入力!B44)</f>
        <v/>
      </c>
      <c r="C124" s="146" t="str">
        <f>IF(入力!C44="","",入力!C44)</f>
        <v/>
      </c>
      <c r="D124" s="175" t="str">
        <f>IF(入力!D44="","",入力!D44)</f>
        <v/>
      </c>
      <c r="E124" s="255" t="str">
        <f>IF(入力!E44="", IF(D124="","",DATEDIF(D124,入力!$C$3,"Y")),入力!E44)</f>
        <v/>
      </c>
      <c r="F124" s="220" t="str">
        <f>IF(入力!F44="","",入力!F44)</f>
        <v/>
      </c>
      <c r="G124" s="146" t="str">
        <f>IF(入力!G44="","",入力!G44)</f>
        <v/>
      </c>
      <c r="H124" s="146" t="str">
        <f>IF(入力!H44="","",入力!H44)</f>
        <v/>
      </c>
      <c r="I124" s="220" t="str">
        <f>IF(入力!I44="","",入力!I44)</f>
        <v/>
      </c>
      <c r="J124" s="121" t="str">
        <f>IF(入力!J44="","",入力!J44)</f>
        <v/>
      </c>
      <c r="K124" s="406" t="str">
        <f>IF(入力!K44="","",入力!K44)</f>
        <v/>
      </c>
      <c r="L124" s="342" t="str">
        <f>IF(入力!L44="","",入力!L44)</f>
        <v/>
      </c>
      <c r="M124" s="325" t="str">
        <f>IF(OR(入力!M44="",入力!N44=""),"",((4.57/(1.0868-0.00133*(入力!M44+入力!N44))-4.142)*100))</f>
        <v/>
      </c>
      <c r="N124" s="325" t="str">
        <f>IF(入力!O44="", IF(OR(入力!L44="",入力!M44="",入力!N44=""),"",(入力!L44-(入力!L44*(4.57/(1.0868-0.00133*(入力!M44+入力!N44))-4.142)*100)/100)),入力!O44)</f>
        <v/>
      </c>
      <c r="O124" s="325" t="str">
        <f>IF(入力!P44="", IF(入力!K44="","",IF(入力!L44="","",入力!L44/POWER(入力!K44/100,2))),入力!P44)</f>
        <v/>
      </c>
      <c r="P124" s="325" t="str">
        <f>IF(入力!Q44="","",入力!Q44)</f>
        <v/>
      </c>
      <c r="Q124" s="407" t="str">
        <f>IF(入力!R44="","",入力!R44)</f>
        <v/>
      </c>
      <c r="R124" s="468" t="str">
        <f xml:space="preserve"> IF(入力!S44="",IF(入力!T44="","",入力!T44),IF(入力!T44="",入力!S44,IF(入力!S44&gt;入力!T44,入力!T44,入力!S44)))</f>
        <v/>
      </c>
      <c r="S124" s="468" t="str">
        <f>IF(入力!U44="",IF(入力!V44="","",入力!V44),IF(入力!V44="",入力!U44,IF(入力!U44&gt;入力!V44,入力!V44,入力!U44)))</f>
        <v/>
      </c>
      <c r="T124" s="362" t="str">
        <f>IF(入力!W44="",IF(入力!X44="","",入力!X44),IF(入力!X44="",入力!W44,IF(入力!W44&gt;入力!X44,入力!W44,入力!X44)))</f>
        <v/>
      </c>
      <c r="U124" s="361" t="str">
        <f>IF(入力!Y44="", IF(入力!W44="",IF(入力!X44="","",入力!X44-入力!Q44),IF(入力!X44="",入力!W44-入力!Q44,IF(入力!W44&gt;入力!X44,入力!W44-入力!Q44,入力!X44-入力!Q44))),入力!Y44)</f>
        <v/>
      </c>
      <c r="V124" s="361" t="str">
        <f>IF(入力!Z44="",IF(入力!AA44="","",入力!AA44),IF(入力!AA44="",入力!Z44,IF(入力!Z44&gt;入力!AA44,入力!Z44,入力!AA44)))</f>
        <v/>
      </c>
      <c r="W124" s="361" t="str">
        <f>IF(入力!AB44="", IF(入力!Z44="",IF(入力!AA44="","",入力!AA44-入力!Q44),IF(入力!AA44="",入力!Z44-入力!Q44,IF(入力!Z44&gt;入力!AA44,入力!Z44-入力!Q44,入力!AA44-入力!Q44))),入力!AB44)</f>
        <v/>
      </c>
      <c r="X124" s="361" t="str">
        <f>IF(入力!AC44="",IF(入力!AD44="","",入力!AD44),IF(入力!AD44="",入力!AC44,IF(入力!AC44&gt;入力!AD44,入力!AC44,入力!AD44)))</f>
        <v/>
      </c>
      <c r="Y124" s="361" t="str">
        <f>IF(入力!AE44="", IF(入力!AC44="",IF(入力!AD44="","",入力!AD44-入力!Q44),IF(入力!AD44="",入力!AC44-入力!Q44,IF(入力!AC44&gt;入力!AD44,入力!AC44-入力!Q44,入力!AD44-入力!Q44))),入力!AE44)</f>
        <v/>
      </c>
      <c r="Z124" s="361" t="str">
        <f>IF(入力!AF44="",IF(入力!AG44="","",入力!AG44),IF(入力!AG44="",入力!AF44,IF(入力!AF44&gt;入力!AG44,入力!AF44,入力!AG44)))</f>
        <v/>
      </c>
      <c r="AA124" s="361" t="str">
        <f>IF(入力!AH44="", IF(入力!AF44="",IF(入力!AG44="","",入力!AG44-入力!Q44),IF(入力!AG44="",入力!AF44-入力!Q44,IF(入力!AF44&gt;入力!AG44,入力!AF44-入力!Q44,入力!AG44-入力!Q44))),入力!AH44)</f>
        <v/>
      </c>
      <c r="AB124" s="354" t="str">
        <f>IF(入力!AI44="",IF(入力!AJ44="","",入力!AJ44),IF(入力!AJ44="",入力!AI44,IF(入力!AI44&gt;入力!AJ44,入力!AI44,入力!AJ44)))</f>
        <v/>
      </c>
      <c r="AC124" s="468" t="str">
        <f>IF(入力!AK44="",IF(入力!AL44="","",入力!AL44),IF(入力!AL44="",入力!AK44,IF(入力!AK44&gt;入力!AL44,入力!AK44,入力!AL44)))</f>
        <v/>
      </c>
      <c r="AD124" s="324" t="str">
        <f>IF(入力!AM44="","",入力!AM44)</f>
        <v/>
      </c>
      <c r="AE124" s="379" t="str">
        <f>IF(入力!AN44="","",入力!AN44)</f>
        <v/>
      </c>
      <c r="AF124" s="324" t="str">
        <f>IF(入力!AO44="","",入力!AO44)</f>
        <v/>
      </c>
      <c r="AG124" s="379" t="str">
        <f>IF(入力!AP44="","",入力!AP44)</f>
        <v/>
      </c>
      <c r="AH124" s="324" t="str">
        <f>IF(入力!AQ44="","",入力!AQ44)</f>
        <v/>
      </c>
      <c r="AI124" s="378" t="str">
        <f>IF(入力!AR44="","",入力!AR44)</f>
        <v/>
      </c>
      <c r="AJ124" s="389" t="str">
        <f>IF(入力!AS44="","",入力!AS44)</f>
        <v/>
      </c>
      <c r="AK124" s="472" t="str">
        <f>IF(入力!AT44="","",入力!AT44)</f>
        <v/>
      </c>
      <c r="AL124" s="474" t="str">
        <f>IF(入力!AU44="",IF(入力!AV44="","",入力!AV44),IF(入力!AV44="",入力!AU44,IF(入力!AU44&gt;入力!AV44,入力!AU44,入力!AV44)))</f>
        <v/>
      </c>
      <c r="AM124" s="382" t="str">
        <f>IF(入力!AW44="",IF(入力!AX44="","",入力!AX44),IF(入力!AX44="",入力!AW44,IF(入力!AW44&gt;入力!AX44,入力!AW44,入力!AX44)))</f>
        <v/>
      </c>
      <c r="AN124" s="476" t="str">
        <f>IF(入力!K44="","", IF(入力!AC44="","", IF(入力!Z44="","", K44/243*((MAX(入力!AC44,入力!AD44,入力!AF44,入力!AG44)-243)+(MAX(入力!Z44:'入力'!AA44)-243)))))</f>
        <v/>
      </c>
    </row>
    <row r="125" spans="1:40">
      <c r="A125" s="84">
        <f>IF(入力!A45="","",入力!A45)</f>
        <v>32</v>
      </c>
      <c r="B125" s="146" t="str">
        <f>IF(入力!B45="","",入力!B45)</f>
        <v/>
      </c>
      <c r="C125" s="146" t="str">
        <f>IF(入力!C45="","",入力!C45)</f>
        <v/>
      </c>
      <c r="D125" s="175" t="str">
        <f>IF(入力!D45="","",入力!D45)</f>
        <v/>
      </c>
      <c r="E125" s="255" t="str">
        <f>IF(入力!E45="", IF(D125="","",DATEDIF(D125,入力!$C$3,"Y")),入力!E45)</f>
        <v/>
      </c>
      <c r="F125" s="220" t="str">
        <f>IF(入力!F45="","",入力!F45)</f>
        <v/>
      </c>
      <c r="G125" s="146" t="str">
        <f>IF(入力!G45="","",入力!G45)</f>
        <v/>
      </c>
      <c r="H125" s="146" t="str">
        <f>IF(入力!H45="","",入力!H45)</f>
        <v/>
      </c>
      <c r="I125" s="220" t="str">
        <f>IF(入力!I45="","",入力!I45)</f>
        <v/>
      </c>
      <c r="J125" s="121" t="str">
        <f>IF(入力!J45="","",入力!J45)</f>
        <v/>
      </c>
      <c r="K125" s="406" t="str">
        <f>IF(入力!K45="","",入力!K45)</f>
        <v/>
      </c>
      <c r="L125" s="342" t="str">
        <f>IF(入力!L45="","",入力!L45)</f>
        <v/>
      </c>
      <c r="M125" s="325" t="str">
        <f>IF(OR(入力!M45="",入力!N45=""),"",((4.57/(1.0868-0.00133*(入力!M45+入力!N45))-4.142)*100))</f>
        <v/>
      </c>
      <c r="N125" s="325" t="str">
        <f>IF(入力!O45="", IF(OR(入力!L45="",入力!M45="",入力!N45=""),"",(入力!L45-(入力!L45*(4.57/(1.0868-0.00133*(入力!M45+入力!N45))-4.142)*100)/100)),入力!O45)</f>
        <v/>
      </c>
      <c r="O125" s="325" t="str">
        <f>IF(入力!P45="", IF(入力!K45="","",IF(入力!L45="","",入力!L45/POWER(入力!K45/100,2))),入力!P45)</f>
        <v/>
      </c>
      <c r="P125" s="325" t="str">
        <f>IF(入力!Q45="","",入力!Q45)</f>
        <v/>
      </c>
      <c r="Q125" s="407" t="str">
        <f>IF(入力!R45="","",入力!R45)</f>
        <v/>
      </c>
      <c r="R125" s="468" t="str">
        <f xml:space="preserve"> IF(入力!S45="",IF(入力!T45="","",入力!T45),IF(入力!T45="",入力!S45,IF(入力!S45&gt;入力!T45,入力!T45,入力!S45)))</f>
        <v/>
      </c>
      <c r="S125" s="468" t="str">
        <f>IF(入力!U45="",IF(入力!V45="","",入力!V45),IF(入力!V45="",入力!U45,IF(入力!U45&gt;入力!V45,入力!V45,入力!U45)))</f>
        <v/>
      </c>
      <c r="T125" s="362" t="str">
        <f>IF(入力!W45="",IF(入力!X45="","",入力!X45),IF(入力!X45="",入力!W45,IF(入力!W45&gt;入力!X45,入力!W45,入力!X45)))</f>
        <v/>
      </c>
      <c r="U125" s="361" t="str">
        <f>IF(入力!Y45="", IF(入力!W45="",IF(入力!X45="","",入力!X45-入力!Q45),IF(入力!X45="",入力!W45-入力!Q45,IF(入力!W45&gt;入力!X45,入力!W45-入力!Q45,入力!X45-入力!Q45))),入力!Y45)</f>
        <v/>
      </c>
      <c r="V125" s="361" t="str">
        <f>IF(入力!Z45="",IF(入力!AA45="","",入力!AA45),IF(入力!AA45="",入力!Z45,IF(入力!Z45&gt;入力!AA45,入力!Z45,入力!AA45)))</f>
        <v/>
      </c>
      <c r="W125" s="361" t="str">
        <f>IF(入力!AB45="", IF(入力!Z45="",IF(入力!AA45="","",入力!AA45-入力!Q45),IF(入力!AA45="",入力!Z45-入力!Q45,IF(入力!Z45&gt;入力!AA45,入力!Z45-入力!Q45,入力!AA45-入力!Q45))),入力!AB45)</f>
        <v/>
      </c>
      <c r="X125" s="361" t="str">
        <f>IF(入力!AC45="",IF(入力!AD45="","",入力!AD45),IF(入力!AD45="",入力!AC45,IF(入力!AC45&gt;入力!AD45,入力!AC45,入力!AD45)))</f>
        <v/>
      </c>
      <c r="Y125" s="361" t="str">
        <f>IF(入力!AE45="", IF(入力!AC45="",IF(入力!AD45="","",入力!AD45-入力!Q45),IF(入力!AD45="",入力!AC45-入力!Q45,IF(入力!AC45&gt;入力!AD45,入力!AC45-入力!Q45,入力!AD45-入力!Q45))),入力!AE45)</f>
        <v/>
      </c>
      <c r="Z125" s="361" t="str">
        <f>IF(入力!AF45="",IF(入力!AG45="","",入力!AG45),IF(入力!AG45="",入力!AF45,IF(入力!AF45&gt;入力!AG45,入力!AF45,入力!AG45)))</f>
        <v/>
      </c>
      <c r="AA125" s="361" t="str">
        <f>IF(入力!AH45="", IF(入力!AF45="",IF(入力!AG45="","",入力!AG45-入力!Q45),IF(入力!AG45="",入力!AF45-入力!Q45,IF(入力!AF45&gt;入力!AG45,入力!AF45-入力!Q45,入力!AG45-入力!Q45))),入力!AH45)</f>
        <v/>
      </c>
      <c r="AB125" s="354" t="str">
        <f>IF(入力!AI45="",IF(入力!AJ45="","",入力!AJ45),IF(入力!AJ45="",入力!AI45,IF(入力!AI45&gt;入力!AJ45,入力!AI45,入力!AJ45)))</f>
        <v/>
      </c>
      <c r="AC125" s="468" t="str">
        <f>IF(入力!AK45="",IF(入力!AL45="","",入力!AL45),IF(入力!AL45="",入力!AK45,IF(入力!AK45&gt;入力!AL45,入力!AK45,入力!AL45)))</f>
        <v/>
      </c>
      <c r="AD125" s="324" t="str">
        <f>IF(入力!AM45="","",入力!AM45)</f>
        <v/>
      </c>
      <c r="AE125" s="379" t="str">
        <f>IF(入力!AN45="","",入力!AN45)</f>
        <v/>
      </c>
      <c r="AF125" s="324" t="str">
        <f>IF(入力!AO45="","",入力!AO45)</f>
        <v/>
      </c>
      <c r="AG125" s="379" t="str">
        <f>IF(入力!AP45="","",入力!AP45)</f>
        <v/>
      </c>
      <c r="AH125" s="324" t="str">
        <f>IF(入力!AQ45="","",入力!AQ45)</f>
        <v/>
      </c>
      <c r="AI125" s="378" t="str">
        <f>IF(入力!AR45="","",入力!AR45)</f>
        <v/>
      </c>
      <c r="AJ125" s="389" t="str">
        <f>IF(入力!AS45="","",入力!AS45)</f>
        <v/>
      </c>
      <c r="AK125" s="472" t="str">
        <f>IF(入力!AT45="","",入力!AT45)</f>
        <v/>
      </c>
      <c r="AL125" s="474" t="str">
        <f>IF(入力!AU45="",IF(入力!AV45="","",入力!AV45),IF(入力!AV45="",入力!AU45,IF(入力!AU45&gt;入力!AV45,入力!AU45,入力!AV45)))</f>
        <v/>
      </c>
      <c r="AM125" s="382" t="str">
        <f>IF(入力!AW45="",IF(入力!AX45="","",入力!AX45),IF(入力!AX45="",入力!AW45,IF(入力!AW45&gt;入力!AX45,入力!AW45,入力!AX45)))</f>
        <v/>
      </c>
      <c r="AN125" s="476" t="str">
        <f>IF(入力!K45="","", IF(入力!AC45="","", IF(入力!Z45="","", K45/243*((MAX(入力!AC45,入力!AD45,入力!AF45,入力!AG45)-243)+(MAX(入力!Z45:'入力'!AA45)-243)))))</f>
        <v/>
      </c>
    </row>
    <row r="126" spans="1:40">
      <c r="A126" s="84">
        <f>IF(入力!A46="","",入力!A46)</f>
        <v>33</v>
      </c>
      <c r="B126" s="146" t="str">
        <f>IF(入力!B46="","",入力!B46)</f>
        <v/>
      </c>
      <c r="C126" s="146" t="str">
        <f>IF(入力!C46="","",入力!C46)</f>
        <v/>
      </c>
      <c r="D126" s="175" t="str">
        <f>IF(入力!D46="","",入力!D46)</f>
        <v/>
      </c>
      <c r="E126" s="255" t="str">
        <f>IF(入力!E46="", IF(D126="","",DATEDIF(D126,入力!$C$3,"Y")),入力!E46)</f>
        <v/>
      </c>
      <c r="F126" s="220" t="str">
        <f>IF(入力!F46="","",入力!F46)</f>
        <v/>
      </c>
      <c r="G126" s="146" t="str">
        <f>IF(入力!G46="","",入力!G46)</f>
        <v/>
      </c>
      <c r="H126" s="146" t="str">
        <f>IF(入力!H46="","",入力!H46)</f>
        <v/>
      </c>
      <c r="I126" s="220" t="str">
        <f>IF(入力!I46="","",入力!I46)</f>
        <v/>
      </c>
      <c r="J126" s="121" t="str">
        <f>IF(入力!J46="","",入力!J46)</f>
        <v/>
      </c>
      <c r="K126" s="406" t="str">
        <f>IF(入力!K46="","",入力!K46)</f>
        <v/>
      </c>
      <c r="L126" s="342" t="str">
        <f>IF(入力!L46="","",入力!L46)</f>
        <v/>
      </c>
      <c r="M126" s="325" t="str">
        <f>IF(OR(入力!M46="",入力!N46=""),"",((4.57/(1.0868-0.00133*(入力!M46+入力!N46))-4.142)*100))</f>
        <v/>
      </c>
      <c r="N126" s="325" t="str">
        <f>IF(入力!O46="", IF(OR(入力!L46="",入力!M46="",入力!N46=""),"",(入力!L46-(入力!L46*(4.57/(1.0868-0.00133*(入力!M46+入力!N46))-4.142)*100)/100)),入力!O46)</f>
        <v/>
      </c>
      <c r="O126" s="325" t="str">
        <f>IF(入力!P46="", IF(入力!K46="","",IF(入力!L46="","",入力!L46/POWER(入力!K46/100,2))),入力!P46)</f>
        <v/>
      </c>
      <c r="P126" s="325" t="str">
        <f>IF(入力!Q46="","",入力!Q46)</f>
        <v/>
      </c>
      <c r="Q126" s="407" t="str">
        <f>IF(入力!R46="","",入力!R46)</f>
        <v/>
      </c>
      <c r="R126" s="468" t="str">
        <f xml:space="preserve"> IF(入力!S46="",IF(入力!T46="","",入力!T46),IF(入力!T46="",入力!S46,IF(入力!S46&gt;入力!T46,入力!T46,入力!S46)))</f>
        <v/>
      </c>
      <c r="S126" s="468" t="str">
        <f>IF(入力!U46="",IF(入力!V46="","",入力!V46),IF(入力!V46="",入力!U46,IF(入力!U46&gt;入力!V46,入力!V46,入力!U46)))</f>
        <v/>
      </c>
      <c r="T126" s="362" t="str">
        <f>IF(入力!W46="",IF(入力!X46="","",入力!X46),IF(入力!X46="",入力!W46,IF(入力!W46&gt;入力!X46,入力!W46,入力!X46)))</f>
        <v/>
      </c>
      <c r="U126" s="361" t="str">
        <f>IF(入力!Y46="", IF(入力!W46="",IF(入力!X46="","",入力!X46-入力!Q46),IF(入力!X46="",入力!W46-入力!Q46,IF(入力!W46&gt;入力!X46,入力!W46-入力!Q46,入力!X46-入力!Q46))),入力!Y46)</f>
        <v/>
      </c>
      <c r="V126" s="361" t="str">
        <f>IF(入力!Z46="",IF(入力!AA46="","",入力!AA46),IF(入力!AA46="",入力!Z46,IF(入力!Z46&gt;入力!AA46,入力!Z46,入力!AA46)))</f>
        <v/>
      </c>
      <c r="W126" s="361" t="str">
        <f>IF(入力!AB46="", IF(入力!Z46="",IF(入力!AA46="","",入力!AA46-入力!Q46),IF(入力!AA46="",入力!Z46-入力!Q46,IF(入力!Z46&gt;入力!AA46,入力!Z46-入力!Q46,入力!AA46-入力!Q46))),入力!AB46)</f>
        <v/>
      </c>
      <c r="X126" s="361" t="str">
        <f>IF(入力!AC46="",IF(入力!AD46="","",入力!AD46),IF(入力!AD46="",入力!AC46,IF(入力!AC46&gt;入力!AD46,入力!AC46,入力!AD46)))</f>
        <v/>
      </c>
      <c r="Y126" s="361" t="str">
        <f>IF(入力!AE46="", IF(入力!AC46="",IF(入力!AD46="","",入力!AD46-入力!Q46),IF(入力!AD46="",入力!AC46-入力!Q46,IF(入力!AC46&gt;入力!AD46,入力!AC46-入力!Q46,入力!AD46-入力!Q46))),入力!AE46)</f>
        <v/>
      </c>
      <c r="Z126" s="361" t="str">
        <f>IF(入力!AF46="",IF(入力!AG46="","",入力!AG46),IF(入力!AG46="",入力!AF46,IF(入力!AF46&gt;入力!AG46,入力!AF46,入力!AG46)))</f>
        <v/>
      </c>
      <c r="AA126" s="361" t="str">
        <f>IF(入力!AH46="", IF(入力!AF46="",IF(入力!AG46="","",入力!AG46-入力!Q46),IF(入力!AG46="",入力!AF46-入力!Q46,IF(入力!AF46&gt;入力!AG46,入力!AF46-入力!Q46,入力!AG46-入力!Q46))),入力!AH46)</f>
        <v/>
      </c>
      <c r="AB126" s="354" t="str">
        <f>IF(入力!AI46="",IF(入力!AJ46="","",入力!AJ46),IF(入力!AJ46="",入力!AI46,IF(入力!AI46&gt;入力!AJ46,入力!AI46,入力!AJ46)))</f>
        <v/>
      </c>
      <c r="AC126" s="468" t="str">
        <f>IF(入力!AK46="",IF(入力!AL46="","",入力!AL46),IF(入力!AL46="",入力!AK46,IF(入力!AK46&gt;入力!AL46,入力!AK46,入力!AL46)))</f>
        <v/>
      </c>
      <c r="AD126" s="324" t="str">
        <f>IF(入力!AM46="","",入力!AM46)</f>
        <v/>
      </c>
      <c r="AE126" s="379" t="str">
        <f>IF(入力!AN46="","",入力!AN46)</f>
        <v/>
      </c>
      <c r="AF126" s="324" t="str">
        <f>IF(入力!AO46="","",入力!AO46)</f>
        <v/>
      </c>
      <c r="AG126" s="379" t="str">
        <f>IF(入力!AP46="","",入力!AP46)</f>
        <v/>
      </c>
      <c r="AH126" s="324" t="str">
        <f>IF(入力!AQ46="","",入力!AQ46)</f>
        <v/>
      </c>
      <c r="AI126" s="378" t="str">
        <f>IF(入力!AR46="","",入力!AR46)</f>
        <v/>
      </c>
      <c r="AJ126" s="389" t="str">
        <f>IF(入力!AS46="","",入力!AS46)</f>
        <v/>
      </c>
      <c r="AK126" s="472" t="str">
        <f>IF(入力!AT46="","",入力!AT46)</f>
        <v/>
      </c>
      <c r="AL126" s="474" t="str">
        <f>IF(入力!AU46="",IF(入力!AV46="","",入力!AV46),IF(入力!AV46="",入力!AU46,IF(入力!AU46&gt;入力!AV46,入力!AU46,入力!AV46)))</f>
        <v/>
      </c>
      <c r="AM126" s="382" t="str">
        <f>IF(入力!AW46="",IF(入力!AX46="","",入力!AX46),IF(入力!AX46="",入力!AW46,IF(入力!AW46&gt;入力!AX46,入力!AW46,入力!AX46)))</f>
        <v/>
      </c>
      <c r="AN126" s="476" t="str">
        <f>IF(入力!K46="","", IF(入力!AC46="","", IF(入力!Z46="","", K46/243*((MAX(入力!AC46,入力!AD46,入力!AF46,入力!AG46)-243)+(MAX(入力!Z46:'入力'!AA46)-243)))))</f>
        <v/>
      </c>
    </row>
    <row r="127" spans="1:40">
      <c r="A127" s="84">
        <f>IF(入力!A47="","",入力!A47)</f>
        <v>34</v>
      </c>
      <c r="B127" s="146" t="str">
        <f>IF(入力!B47="","",入力!B47)</f>
        <v/>
      </c>
      <c r="C127" s="146" t="str">
        <f>IF(入力!C47="","",入力!C47)</f>
        <v/>
      </c>
      <c r="D127" s="175" t="str">
        <f>IF(入力!D47="","",入力!D47)</f>
        <v/>
      </c>
      <c r="E127" s="255" t="str">
        <f>IF(入力!E47="", IF(D127="","",DATEDIF(D127,入力!$C$3,"Y")),入力!E47)</f>
        <v/>
      </c>
      <c r="F127" s="220" t="str">
        <f>IF(入力!F47="","",入力!F47)</f>
        <v/>
      </c>
      <c r="G127" s="146" t="str">
        <f>IF(入力!G47="","",入力!G47)</f>
        <v/>
      </c>
      <c r="H127" s="146" t="str">
        <f>IF(入力!H47="","",入力!H47)</f>
        <v/>
      </c>
      <c r="I127" s="220" t="str">
        <f>IF(入力!I47="","",入力!I47)</f>
        <v/>
      </c>
      <c r="J127" s="121" t="str">
        <f>IF(入力!J47="","",入力!J47)</f>
        <v/>
      </c>
      <c r="K127" s="406" t="str">
        <f>IF(入力!K47="","",入力!K47)</f>
        <v/>
      </c>
      <c r="L127" s="342" t="str">
        <f>IF(入力!L47="","",入力!L47)</f>
        <v/>
      </c>
      <c r="M127" s="325" t="str">
        <f>IF(OR(入力!M47="",入力!N47=""),"",((4.57/(1.0868-0.00133*(入力!M47+入力!N47))-4.142)*100))</f>
        <v/>
      </c>
      <c r="N127" s="325" t="str">
        <f>IF(入力!O47="", IF(OR(入力!L47="",入力!M47="",入力!N47=""),"",(入力!L47-(入力!L47*(4.57/(1.0868-0.00133*(入力!M47+入力!N47))-4.142)*100)/100)),入力!O47)</f>
        <v/>
      </c>
      <c r="O127" s="325" t="str">
        <f>IF(入力!P47="", IF(入力!K47="","",IF(入力!L47="","",入力!L47/POWER(入力!K47/100,2))),入力!P47)</f>
        <v/>
      </c>
      <c r="P127" s="325" t="str">
        <f>IF(入力!Q47="","",入力!Q47)</f>
        <v/>
      </c>
      <c r="Q127" s="407" t="str">
        <f>IF(入力!R47="","",入力!R47)</f>
        <v/>
      </c>
      <c r="R127" s="468" t="str">
        <f xml:space="preserve"> IF(入力!S47="",IF(入力!T47="","",入力!T47),IF(入力!T47="",入力!S47,IF(入力!S47&gt;入力!T47,入力!T47,入力!S47)))</f>
        <v/>
      </c>
      <c r="S127" s="468" t="str">
        <f>IF(入力!U47="",IF(入力!V47="","",入力!V47),IF(入力!V47="",入力!U47,IF(入力!U47&gt;入力!V47,入力!V47,入力!U47)))</f>
        <v/>
      </c>
      <c r="T127" s="362" t="str">
        <f>IF(入力!W47="",IF(入力!X47="","",入力!X47),IF(入力!X47="",入力!W47,IF(入力!W47&gt;入力!X47,入力!W47,入力!X47)))</f>
        <v/>
      </c>
      <c r="U127" s="361" t="str">
        <f>IF(入力!Y47="", IF(入力!W47="",IF(入力!X47="","",入力!X47-入力!Q47),IF(入力!X47="",入力!W47-入力!Q47,IF(入力!W47&gt;入力!X47,入力!W47-入力!Q47,入力!X47-入力!Q47))),入力!Y47)</f>
        <v/>
      </c>
      <c r="V127" s="361" t="str">
        <f>IF(入力!Z47="",IF(入力!AA47="","",入力!AA47),IF(入力!AA47="",入力!Z47,IF(入力!Z47&gt;入力!AA47,入力!Z47,入力!AA47)))</f>
        <v/>
      </c>
      <c r="W127" s="361" t="str">
        <f>IF(入力!AB47="", IF(入力!Z47="",IF(入力!AA47="","",入力!AA47-入力!Q47),IF(入力!AA47="",入力!Z47-入力!Q47,IF(入力!Z47&gt;入力!AA47,入力!Z47-入力!Q47,入力!AA47-入力!Q47))),入力!AB47)</f>
        <v/>
      </c>
      <c r="X127" s="361" t="str">
        <f>IF(入力!AC47="",IF(入力!AD47="","",入力!AD47),IF(入力!AD47="",入力!AC47,IF(入力!AC47&gt;入力!AD47,入力!AC47,入力!AD47)))</f>
        <v/>
      </c>
      <c r="Y127" s="361" t="str">
        <f>IF(入力!AE47="", IF(入力!AC47="",IF(入力!AD47="","",入力!AD47-入力!Q47),IF(入力!AD47="",入力!AC47-入力!Q47,IF(入力!AC47&gt;入力!AD47,入力!AC47-入力!Q47,入力!AD47-入力!Q47))),入力!AE47)</f>
        <v/>
      </c>
      <c r="Z127" s="361" t="str">
        <f>IF(入力!AF47="",IF(入力!AG47="","",入力!AG47),IF(入力!AG47="",入力!AF47,IF(入力!AF47&gt;入力!AG47,入力!AF47,入力!AG47)))</f>
        <v/>
      </c>
      <c r="AA127" s="361" t="str">
        <f>IF(入力!AH47="", IF(入力!AF47="",IF(入力!AG47="","",入力!AG47-入力!Q47),IF(入力!AG47="",入力!AF47-入力!Q47,IF(入力!AF47&gt;入力!AG47,入力!AF47-入力!Q47,入力!AG47-入力!Q47))),入力!AH47)</f>
        <v/>
      </c>
      <c r="AB127" s="354" t="str">
        <f>IF(入力!AI47="",IF(入力!AJ47="","",入力!AJ47),IF(入力!AJ47="",入力!AI47,IF(入力!AI47&gt;入力!AJ47,入力!AI47,入力!AJ47)))</f>
        <v/>
      </c>
      <c r="AC127" s="468" t="str">
        <f>IF(入力!AK47="",IF(入力!AL47="","",入力!AL47),IF(入力!AL47="",入力!AK47,IF(入力!AK47&gt;入力!AL47,入力!AK47,入力!AL47)))</f>
        <v/>
      </c>
      <c r="AD127" s="324" t="str">
        <f>IF(入力!AM47="","",入力!AM47)</f>
        <v/>
      </c>
      <c r="AE127" s="379" t="str">
        <f>IF(入力!AN47="","",入力!AN47)</f>
        <v/>
      </c>
      <c r="AF127" s="324" t="str">
        <f>IF(入力!AO47="","",入力!AO47)</f>
        <v/>
      </c>
      <c r="AG127" s="379" t="str">
        <f>IF(入力!AP47="","",入力!AP47)</f>
        <v/>
      </c>
      <c r="AH127" s="324" t="str">
        <f>IF(入力!AQ47="","",入力!AQ47)</f>
        <v/>
      </c>
      <c r="AI127" s="378" t="str">
        <f>IF(入力!AR47="","",入力!AR47)</f>
        <v/>
      </c>
      <c r="AJ127" s="389" t="str">
        <f>IF(入力!AS47="","",入力!AS47)</f>
        <v/>
      </c>
      <c r="AK127" s="472" t="str">
        <f>IF(入力!AT47="","",入力!AT47)</f>
        <v/>
      </c>
      <c r="AL127" s="474" t="str">
        <f>IF(入力!AU47="",IF(入力!AV47="","",入力!AV47),IF(入力!AV47="",入力!AU47,IF(入力!AU47&gt;入力!AV47,入力!AU47,入力!AV47)))</f>
        <v/>
      </c>
      <c r="AM127" s="382" t="str">
        <f>IF(入力!AW47="",IF(入力!AX47="","",入力!AX47),IF(入力!AX47="",入力!AW47,IF(入力!AW47&gt;入力!AX47,入力!AW47,入力!AX47)))</f>
        <v/>
      </c>
      <c r="AN127" s="476" t="str">
        <f>IF(入力!K47="","", IF(入力!AC47="","", IF(入力!Z47="","", K47/243*((MAX(入力!AC47,入力!AD47,入力!AF47,入力!AG47)-243)+(MAX(入力!Z47:'入力'!AA47)-243)))))</f>
        <v/>
      </c>
    </row>
    <row r="128" spans="1:40">
      <c r="A128" s="84">
        <f>IF(入力!A48="","",入力!A48)</f>
        <v>35</v>
      </c>
      <c r="B128" s="146" t="str">
        <f>IF(入力!B48="","",入力!B48)</f>
        <v/>
      </c>
      <c r="C128" s="146" t="str">
        <f>IF(入力!C48="","",入力!C48)</f>
        <v/>
      </c>
      <c r="D128" s="175" t="str">
        <f>IF(入力!D48="","",入力!D48)</f>
        <v/>
      </c>
      <c r="E128" s="255" t="str">
        <f>IF(入力!E48="", IF(D128="","",DATEDIF(D128,入力!$C$3,"Y")),入力!E48)</f>
        <v/>
      </c>
      <c r="F128" s="220" t="str">
        <f>IF(入力!F48="","",入力!F48)</f>
        <v/>
      </c>
      <c r="G128" s="146" t="str">
        <f>IF(入力!G48="","",入力!G48)</f>
        <v/>
      </c>
      <c r="H128" s="146" t="str">
        <f>IF(入力!H48="","",入力!H48)</f>
        <v/>
      </c>
      <c r="I128" s="220" t="str">
        <f>IF(入力!I48="","",入力!I48)</f>
        <v/>
      </c>
      <c r="J128" s="121" t="str">
        <f>IF(入力!J48="","",入力!J48)</f>
        <v/>
      </c>
      <c r="K128" s="406" t="str">
        <f>IF(入力!K48="","",入力!K48)</f>
        <v/>
      </c>
      <c r="L128" s="342" t="str">
        <f>IF(入力!L48="","",入力!L48)</f>
        <v/>
      </c>
      <c r="M128" s="325" t="str">
        <f>IF(OR(入力!M48="",入力!N48=""),"",((4.57/(1.0868-0.00133*(入力!M48+入力!N48))-4.142)*100))</f>
        <v/>
      </c>
      <c r="N128" s="325" t="str">
        <f>IF(入力!O48="", IF(OR(入力!L48="",入力!M48="",入力!N48=""),"",(入力!L48-(入力!L48*(4.57/(1.0868-0.00133*(入力!M48+入力!N48))-4.142)*100)/100)),入力!O48)</f>
        <v/>
      </c>
      <c r="O128" s="325" t="str">
        <f>IF(入力!P48="", IF(入力!K48="","",IF(入力!L48="","",入力!L48/POWER(入力!K48/100,2))),入力!P48)</f>
        <v/>
      </c>
      <c r="P128" s="325" t="str">
        <f>IF(入力!Q48="","",入力!Q48)</f>
        <v/>
      </c>
      <c r="Q128" s="407" t="str">
        <f>IF(入力!R48="","",入力!R48)</f>
        <v/>
      </c>
      <c r="R128" s="468" t="str">
        <f xml:space="preserve"> IF(入力!S48="",IF(入力!T48="","",入力!T48),IF(入力!T48="",入力!S48,IF(入力!S48&gt;入力!T48,入力!T48,入力!S48)))</f>
        <v/>
      </c>
      <c r="S128" s="468" t="str">
        <f>IF(入力!U48="",IF(入力!V48="","",入力!V48),IF(入力!V48="",入力!U48,IF(入力!U48&gt;入力!V48,入力!V48,入力!U48)))</f>
        <v/>
      </c>
      <c r="T128" s="362" t="str">
        <f>IF(入力!W48="",IF(入力!X48="","",入力!X48),IF(入力!X48="",入力!W48,IF(入力!W48&gt;入力!X48,入力!W48,入力!X48)))</f>
        <v/>
      </c>
      <c r="U128" s="361" t="str">
        <f>IF(入力!Y48="", IF(入力!W48="",IF(入力!X48="","",入力!X48-入力!Q48),IF(入力!X48="",入力!W48-入力!Q48,IF(入力!W48&gt;入力!X48,入力!W48-入力!Q48,入力!X48-入力!Q48))),入力!Y48)</f>
        <v/>
      </c>
      <c r="V128" s="361" t="str">
        <f>IF(入力!Z48="",IF(入力!AA48="","",入力!AA48),IF(入力!AA48="",入力!Z48,IF(入力!Z48&gt;入力!AA48,入力!Z48,入力!AA48)))</f>
        <v/>
      </c>
      <c r="W128" s="361" t="str">
        <f>IF(入力!AB48="", IF(入力!Z48="",IF(入力!AA48="","",入力!AA48-入力!Q48),IF(入力!AA48="",入力!Z48-入力!Q48,IF(入力!Z48&gt;入力!AA48,入力!Z48-入力!Q48,入力!AA48-入力!Q48))),入力!AB48)</f>
        <v/>
      </c>
      <c r="X128" s="361" t="str">
        <f>IF(入力!AC48="",IF(入力!AD48="","",入力!AD48),IF(入力!AD48="",入力!AC48,IF(入力!AC48&gt;入力!AD48,入力!AC48,入力!AD48)))</f>
        <v/>
      </c>
      <c r="Y128" s="361" t="str">
        <f>IF(入力!AE48="", IF(入力!AC48="",IF(入力!AD48="","",入力!AD48-入力!Q48),IF(入力!AD48="",入力!AC48-入力!Q48,IF(入力!AC48&gt;入力!AD48,入力!AC48-入力!Q48,入力!AD48-入力!Q48))),入力!AE48)</f>
        <v/>
      </c>
      <c r="Z128" s="361" t="str">
        <f>IF(入力!AF48="",IF(入力!AG48="","",入力!AG48),IF(入力!AG48="",入力!AF48,IF(入力!AF48&gt;入力!AG48,入力!AF48,入力!AG48)))</f>
        <v/>
      </c>
      <c r="AA128" s="361" t="str">
        <f>IF(入力!AH48="", IF(入力!AF48="",IF(入力!AG48="","",入力!AG48-入力!Q48),IF(入力!AG48="",入力!AF48-入力!Q48,IF(入力!AF48&gt;入力!AG48,入力!AF48-入力!Q48,入力!AG48-入力!Q48))),入力!AH48)</f>
        <v/>
      </c>
      <c r="AB128" s="354" t="str">
        <f>IF(入力!AI48="",IF(入力!AJ48="","",入力!AJ48),IF(入力!AJ48="",入力!AI48,IF(入力!AI48&gt;入力!AJ48,入力!AI48,入力!AJ48)))</f>
        <v/>
      </c>
      <c r="AC128" s="468" t="str">
        <f>IF(入力!AK48="",IF(入力!AL48="","",入力!AL48),IF(入力!AL48="",入力!AK48,IF(入力!AK48&gt;入力!AL48,入力!AK48,入力!AL48)))</f>
        <v/>
      </c>
      <c r="AD128" s="324" t="str">
        <f>IF(入力!AM48="","",入力!AM48)</f>
        <v/>
      </c>
      <c r="AE128" s="379" t="str">
        <f>IF(入力!AN48="","",入力!AN48)</f>
        <v/>
      </c>
      <c r="AF128" s="324" t="str">
        <f>IF(入力!AO48="","",入力!AO48)</f>
        <v/>
      </c>
      <c r="AG128" s="379" t="str">
        <f>IF(入力!AP48="","",入力!AP48)</f>
        <v/>
      </c>
      <c r="AH128" s="324" t="str">
        <f>IF(入力!AQ48="","",入力!AQ48)</f>
        <v/>
      </c>
      <c r="AI128" s="378" t="str">
        <f>IF(入力!AR48="","",入力!AR48)</f>
        <v/>
      </c>
      <c r="AJ128" s="389" t="str">
        <f>IF(入力!AS48="","",入力!AS48)</f>
        <v/>
      </c>
      <c r="AK128" s="472" t="str">
        <f>IF(入力!AT48="","",入力!AT48)</f>
        <v/>
      </c>
      <c r="AL128" s="474" t="str">
        <f>IF(入力!AU48="",IF(入力!AV48="","",入力!AV48),IF(入力!AV48="",入力!AU48,IF(入力!AU48&gt;入力!AV48,入力!AU48,入力!AV48)))</f>
        <v/>
      </c>
      <c r="AM128" s="382" t="str">
        <f>IF(入力!AW48="",IF(入力!AX48="","",入力!AX48),IF(入力!AX48="",入力!AW48,IF(入力!AW48&gt;入力!AX48,入力!AW48,入力!AX48)))</f>
        <v/>
      </c>
      <c r="AN128" s="476" t="str">
        <f>IF(入力!K48="","", IF(入力!AC48="","", IF(入力!Z48="","", K48/243*((MAX(入力!AC48,入力!AD48,入力!AF48,入力!AG48)-243)+(MAX(入力!Z48:'入力'!AA48)-243)))))</f>
        <v/>
      </c>
    </row>
    <row r="129" spans="1:40">
      <c r="A129" s="84">
        <f>IF(入力!A49="","",入力!A49)</f>
        <v>36</v>
      </c>
      <c r="B129" s="146" t="str">
        <f>IF(入力!B49="","",入力!B49)</f>
        <v/>
      </c>
      <c r="C129" s="146" t="str">
        <f>IF(入力!C49="","",入力!C49)</f>
        <v/>
      </c>
      <c r="D129" s="175" t="str">
        <f>IF(入力!D49="","",入力!D49)</f>
        <v/>
      </c>
      <c r="E129" s="255" t="str">
        <f>IF(入力!E49="", IF(D129="","",DATEDIF(D129,入力!$C$3,"Y")),入力!E49)</f>
        <v/>
      </c>
      <c r="F129" s="220" t="str">
        <f>IF(入力!F49="","",入力!F49)</f>
        <v/>
      </c>
      <c r="G129" s="146" t="str">
        <f>IF(入力!G49="","",入力!G49)</f>
        <v/>
      </c>
      <c r="H129" s="146" t="str">
        <f>IF(入力!H49="","",入力!H49)</f>
        <v/>
      </c>
      <c r="I129" s="220" t="str">
        <f>IF(入力!I49="","",入力!I49)</f>
        <v/>
      </c>
      <c r="J129" s="121" t="str">
        <f>IF(入力!J49="","",入力!J49)</f>
        <v/>
      </c>
      <c r="K129" s="406" t="str">
        <f>IF(入力!K49="","",入力!K49)</f>
        <v/>
      </c>
      <c r="L129" s="342" t="str">
        <f>IF(入力!L49="","",入力!L49)</f>
        <v/>
      </c>
      <c r="M129" s="325" t="str">
        <f>IF(OR(入力!M49="",入力!N49=""),"",((4.57/(1.0868-0.00133*(入力!M49+入力!N49))-4.142)*100))</f>
        <v/>
      </c>
      <c r="N129" s="325" t="str">
        <f>IF(入力!O49="", IF(OR(入力!L49="",入力!M49="",入力!N49=""),"",(入力!L49-(入力!L49*(4.57/(1.0868-0.00133*(入力!M49+入力!N49))-4.142)*100)/100)),入力!O49)</f>
        <v/>
      </c>
      <c r="O129" s="325" t="str">
        <f>IF(入力!P49="", IF(入力!K49="","",IF(入力!L49="","",入力!L49/POWER(入力!K49/100,2))),入力!P49)</f>
        <v/>
      </c>
      <c r="P129" s="325" t="str">
        <f>IF(入力!Q49="","",入力!Q49)</f>
        <v/>
      </c>
      <c r="Q129" s="407" t="str">
        <f>IF(入力!R49="","",入力!R49)</f>
        <v/>
      </c>
      <c r="R129" s="468" t="str">
        <f xml:space="preserve"> IF(入力!S49="",IF(入力!T49="","",入力!T49),IF(入力!T49="",入力!S49,IF(入力!S49&gt;入力!T49,入力!T49,入力!S49)))</f>
        <v/>
      </c>
      <c r="S129" s="468" t="str">
        <f>IF(入力!U49="",IF(入力!V49="","",入力!V49),IF(入力!V49="",入力!U49,IF(入力!U49&gt;入力!V49,入力!V49,入力!U49)))</f>
        <v/>
      </c>
      <c r="T129" s="362" t="str">
        <f>IF(入力!W49="",IF(入力!X49="","",入力!X49),IF(入力!X49="",入力!W49,IF(入力!W49&gt;入力!X49,入力!W49,入力!X49)))</f>
        <v/>
      </c>
      <c r="U129" s="361" t="str">
        <f>IF(入力!Y49="", IF(入力!W49="",IF(入力!X49="","",入力!X49-入力!Q49),IF(入力!X49="",入力!W49-入力!Q49,IF(入力!W49&gt;入力!X49,入力!W49-入力!Q49,入力!X49-入力!Q49))),入力!Y49)</f>
        <v/>
      </c>
      <c r="V129" s="361" t="str">
        <f>IF(入力!Z49="",IF(入力!AA49="","",入力!AA49),IF(入力!AA49="",入力!Z49,IF(入力!Z49&gt;入力!AA49,入力!Z49,入力!AA49)))</f>
        <v/>
      </c>
      <c r="W129" s="361" t="str">
        <f>IF(入力!AB49="", IF(入力!Z49="",IF(入力!AA49="","",入力!AA49-入力!Q49),IF(入力!AA49="",入力!Z49-入力!Q49,IF(入力!Z49&gt;入力!AA49,入力!Z49-入力!Q49,入力!AA49-入力!Q49))),入力!AB49)</f>
        <v/>
      </c>
      <c r="X129" s="361" t="str">
        <f>IF(入力!AC49="",IF(入力!AD49="","",入力!AD49),IF(入力!AD49="",入力!AC49,IF(入力!AC49&gt;入力!AD49,入力!AC49,入力!AD49)))</f>
        <v/>
      </c>
      <c r="Y129" s="361" t="str">
        <f>IF(入力!AE49="", IF(入力!AC49="",IF(入力!AD49="","",入力!AD49-入力!Q49),IF(入力!AD49="",入力!AC49-入力!Q49,IF(入力!AC49&gt;入力!AD49,入力!AC49-入力!Q49,入力!AD49-入力!Q49))),入力!AE49)</f>
        <v/>
      </c>
      <c r="Z129" s="361" t="str">
        <f>IF(入力!AF49="",IF(入力!AG49="","",入力!AG49),IF(入力!AG49="",入力!AF49,IF(入力!AF49&gt;入力!AG49,入力!AF49,入力!AG49)))</f>
        <v/>
      </c>
      <c r="AA129" s="361" t="str">
        <f>IF(入力!AH49="", IF(入力!AF49="",IF(入力!AG49="","",入力!AG49-入力!Q49),IF(入力!AG49="",入力!AF49-入力!Q49,IF(入力!AF49&gt;入力!AG49,入力!AF49-入力!Q49,入力!AG49-入力!Q49))),入力!AH49)</f>
        <v/>
      </c>
      <c r="AB129" s="354" t="str">
        <f>IF(入力!AI49="",IF(入力!AJ49="","",入力!AJ49),IF(入力!AJ49="",入力!AI49,IF(入力!AI49&gt;入力!AJ49,入力!AI49,入力!AJ49)))</f>
        <v/>
      </c>
      <c r="AC129" s="468" t="str">
        <f>IF(入力!AK49="",IF(入力!AL49="","",入力!AL49),IF(入力!AL49="",入力!AK49,IF(入力!AK49&gt;入力!AL49,入力!AK49,入力!AL49)))</f>
        <v/>
      </c>
      <c r="AD129" s="324" t="str">
        <f>IF(入力!AM49="","",入力!AM49)</f>
        <v/>
      </c>
      <c r="AE129" s="379" t="str">
        <f>IF(入力!AN49="","",入力!AN49)</f>
        <v/>
      </c>
      <c r="AF129" s="324" t="str">
        <f>IF(入力!AO49="","",入力!AO49)</f>
        <v/>
      </c>
      <c r="AG129" s="379" t="str">
        <f>IF(入力!AP49="","",入力!AP49)</f>
        <v/>
      </c>
      <c r="AH129" s="324" t="str">
        <f>IF(入力!AQ49="","",入力!AQ49)</f>
        <v/>
      </c>
      <c r="AI129" s="378" t="str">
        <f>IF(入力!AR49="","",入力!AR49)</f>
        <v/>
      </c>
      <c r="AJ129" s="389" t="str">
        <f>IF(入力!AS49="","",入力!AS49)</f>
        <v/>
      </c>
      <c r="AK129" s="472" t="str">
        <f>IF(入力!AT49="","",入力!AT49)</f>
        <v/>
      </c>
      <c r="AL129" s="474" t="str">
        <f>IF(入力!AU49="",IF(入力!AV49="","",入力!AV49),IF(入力!AV49="",入力!AU49,IF(入力!AU49&gt;入力!AV49,入力!AU49,入力!AV49)))</f>
        <v/>
      </c>
      <c r="AM129" s="382" t="str">
        <f>IF(入力!AW49="",IF(入力!AX49="","",入力!AX49),IF(入力!AX49="",入力!AW49,IF(入力!AW49&gt;入力!AX49,入力!AW49,入力!AX49)))</f>
        <v/>
      </c>
      <c r="AN129" s="476" t="str">
        <f>IF(入力!K49="","", IF(入力!AC49="","", IF(入力!Z49="","", K49/243*((MAX(入力!AC49,入力!AD49,入力!AF49,入力!AG49)-243)+(MAX(入力!Z49:'入力'!AA49)-243)))))</f>
        <v/>
      </c>
    </row>
    <row r="130" spans="1:40">
      <c r="A130" s="84">
        <f>IF(入力!A50="","",入力!A50)</f>
        <v>37</v>
      </c>
      <c r="B130" s="146" t="str">
        <f>IF(入力!B50="","",入力!B50)</f>
        <v/>
      </c>
      <c r="C130" s="146" t="str">
        <f>IF(入力!C50="","",入力!C50)</f>
        <v/>
      </c>
      <c r="D130" s="175" t="str">
        <f>IF(入力!D50="","",入力!D50)</f>
        <v/>
      </c>
      <c r="E130" s="255" t="str">
        <f>IF(入力!E50="", IF(D130="","",DATEDIF(D130,入力!$C$3,"Y")),入力!E50)</f>
        <v/>
      </c>
      <c r="F130" s="220" t="str">
        <f>IF(入力!F50="","",入力!F50)</f>
        <v/>
      </c>
      <c r="G130" s="146" t="str">
        <f>IF(入力!G50="","",入力!G50)</f>
        <v/>
      </c>
      <c r="H130" s="146" t="str">
        <f>IF(入力!H50="","",入力!H50)</f>
        <v/>
      </c>
      <c r="I130" s="220" t="str">
        <f>IF(入力!I50="","",入力!I50)</f>
        <v/>
      </c>
      <c r="J130" s="121" t="str">
        <f>IF(入力!J50="","",入力!J50)</f>
        <v/>
      </c>
      <c r="K130" s="406" t="str">
        <f>IF(入力!K50="","",入力!K50)</f>
        <v/>
      </c>
      <c r="L130" s="342" t="str">
        <f>IF(入力!L50="","",入力!L50)</f>
        <v/>
      </c>
      <c r="M130" s="325" t="str">
        <f>IF(OR(入力!M50="",入力!N50=""),"",((4.57/(1.0868-0.00133*(入力!M50+入力!N50))-4.142)*100))</f>
        <v/>
      </c>
      <c r="N130" s="325" t="str">
        <f>IF(入力!O50="", IF(OR(入力!L50="",入力!M50="",入力!N50=""),"",(入力!L50-(入力!L50*(4.57/(1.0868-0.00133*(入力!M50+入力!N50))-4.142)*100)/100)),入力!O50)</f>
        <v/>
      </c>
      <c r="O130" s="325" t="str">
        <f>IF(入力!P50="", IF(入力!K50="","",IF(入力!L50="","",入力!L50/POWER(入力!K50/100,2))),入力!P50)</f>
        <v/>
      </c>
      <c r="P130" s="325" t="str">
        <f>IF(入力!Q50="","",入力!Q50)</f>
        <v/>
      </c>
      <c r="Q130" s="407" t="str">
        <f>IF(入力!R50="","",入力!R50)</f>
        <v/>
      </c>
      <c r="R130" s="468" t="str">
        <f xml:space="preserve"> IF(入力!S50="",IF(入力!T50="","",入力!T50),IF(入力!T50="",入力!S50,IF(入力!S50&gt;入力!T50,入力!T50,入力!S50)))</f>
        <v/>
      </c>
      <c r="S130" s="468" t="str">
        <f>IF(入力!U50="",IF(入力!V50="","",入力!V50),IF(入力!V50="",入力!U50,IF(入力!U50&gt;入力!V50,入力!V50,入力!U50)))</f>
        <v/>
      </c>
      <c r="T130" s="362" t="str">
        <f>IF(入力!W50="",IF(入力!X50="","",入力!X50),IF(入力!X50="",入力!W50,IF(入力!W50&gt;入力!X50,入力!W50,入力!X50)))</f>
        <v/>
      </c>
      <c r="U130" s="361" t="str">
        <f>IF(入力!Y50="", IF(入力!W50="",IF(入力!X50="","",入力!X50-入力!Q50),IF(入力!X50="",入力!W50-入力!Q50,IF(入力!W50&gt;入力!X50,入力!W50-入力!Q50,入力!X50-入力!Q50))),入力!Y50)</f>
        <v/>
      </c>
      <c r="V130" s="361" t="str">
        <f>IF(入力!Z50="",IF(入力!AA50="","",入力!AA50),IF(入力!AA50="",入力!Z50,IF(入力!Z50&gt;入力!AA50,入力!Z50,入力!AA50)))</f>
        <v/>
      </c>
      <c r="W130" s="361" t="str">
        <f>IF(入力!AB50="", IF(入力!Z50="",IF(入力!AA50="","",入力!AA50-入力!Q50),IF(入力!AA50="",入力!Z50-入力!Q50,IF(入力!Z50&gt;入力!AA50,入力!Z50-入力!Q50,入力!AA50-入力!Q50))),入力!AB50)</f>
        <v/>
      </c>
      <c r="X130" s="361" t="str">
        <f>IF(入力!AC50="",IF(入力!AD50="","",入力!AD50),IF(入力!AD50="",入力!AC50,IF(入力!AC50&gt;入力!AD50,入力!AC50,入力!AD50)))</f>
        <v/>
      </c>
      <c r="Y130" s="361" t="str">
        <f>IF(入力!AE50="", IF(入力!AC50="",IF(入力!AD50="","",入力!AD50-入力!Q50),IF(入力!AD50="",入力!AC50-入力!Q50,IF(入力!AC50&gt;入力!AD50,入力!AC50-入力!Q50,入力!AD50-入力!Q50))),入力!AE50)</f>
        <v/>
      </c>
      <c r="Z130" s="361" t="str">
        <f>IF(入力!AF50="",IF(入力!AG50="","",入力!AG50),IF(入力!AG50="",入力!AF50,IF(入力!AF50&gt;入力!AG50,入力!AF50,入力!AG50)))</f>
        <v/>
      </c>
      <c r="AA130" s="361" t="str">
        <f>IF(入力!AH50="", IF(入力!AF50="",IF(入力!AG50="","",入力!AG50-入力!Q50),IF(入力!AG50="",入力!AF50-入力!Q50,IF(入力!AF50&gt;入力!AG50,入力!AF50-入力!Q50,入力!AG50-入力!Q50))),入力!AH50)</f>
        <v/>
      </c>
      <c r="AB130" s="354" t="str">
        <f>IF(入力!AI50="",IF(入力!AJ50="","",入力!AJ50),IF(入力!AJ50="",入力!AI50,IF(入力!AI50&gt;入力!AJ50,入力!AI50,入力!AJ50)))</f>
        <v/>
      </c>
      <c r="AC130" s="468" t="str">
        <f>IF(入力!AK50="",IF(入力!AL50="","",入力!AL50),IF(入力!AL50="",入力!AK50,IF(入力!AK50&gt;入力!AL50,入力!AK50,入力!AL50)))</f>
        <v/>
      </c>
      <c r="AD130" s="324" t="str">
        <f>IF(入力!AM50="","",入力!AM50)</f>
        <v/>
      </c>
      <c r="AE130" s="379" t="str">
        <f>IF(入力!AN50="","",入力!AN50)</f>
        <v/>
      </c>
      <c r="AF130" s="324" t="str">
        <f>IF(入力!AO50="","",入力!AO50)</f>
        <v/>
      </c>
      <c r="AG130" s="379" t="str">
        <f>IF(入力!AP50="","",入力!AP50)</f>
        <v/>
      </c>
      <c r="AH130" s="324" t="str">
        <f>IF(入力!AQ50="","",入力!AQ50)</f>
        <v/>
      </c>
      <c r="AI130" s="378" t="str">
        <f>IF(入力!AR50="","",入力!AR50)</f>
        <v/>
      </c>
      <c r="AJ130" s="389" t="str">
        <f>IF(入力!AS50="","",入力!AS50)</f>
        <v/>
      </c>
      <c r="AK130" s="472" t="str">
        <f>IF(入力!AT50="","",入力!AT50)</f>
        <v/>
      </c>
      <c r="AL130" s="474" t="str">
        <f>IF(入力!AU50="",IF(入力!AV50="","",入力!AV50),IF(入力!AV50="",入力!AU50,IF(入力!AU50&gt;入力!AV50,入力!AU50,入力!AV50)))</f>
        <v/>
      </c>
      <c r="AM130" s="382" t="str">
        <f>IF(入力!AW50="",IF(入力!AX50="","",入力!AX50),IF(入力!AX50="",入力!AW50,IF(入力!AW50&gt;入力!AX50,入力!AW50,入力!AX50)))</f>
        <v/>
      </c>
      <c r="AN130" s="476" t="str">
        <f>IF(入力!K50="","", IF(入力!AC50="","", IF(入力!Z50="","", K50/243*((MAX(入力!AC50,入力!AD50,入力!AF50,入力!AG50)-243)+(MAX(入力!Z50:'入力'!AA50)-243)))))</f>
        <v/>
      </c>
    </row>
    <row r="131" spans="1:40">
      <c r="A131" s="84">
        <f>IF(入力!A51="","",入力!A51)</f>
        <v>38</v>
      </c>
      <c r="B131" s="146" t="str">
        <f>IF(入力!B51="","",入力!B51)</f>
        <v/>
      </c>
      <c r="C131" s="146" t="str">
        <f>IF(入力!C51="","",入力!C51)</f>
        <v/>
      </c>
      <c r="D131" s="175" t="str">
        <f>IF(入力!D51="","",入力!D51)</f>
        <v/>
      </c>
      <c r="E131" s="255" t="str">
        <f>IF(入力!E51="", IF(D131="","",DATEDIF(D131,入力!$C$3,"Y")),入力!E51)</f>
        <v/>
      </c>
      <c r="F131" s="220" t="str">
        <f>IF(入力!F51="","",入力!F51)</f>
        <v/>
      </c>
      <c r="G131" s="146" t="str">
        <f>IF(入力!G51="","",入力!G51)</f>
        <v/>
      </c>
      <c r="H131" s="146" t="str">
        <f>IF(入力!H51="","",入力!H51)</f>
        <v/>
      </c>
      <c r="I131" s="220" t="str">
        <f>IF(入力!I51="","",入力!I51)</f>
        <v/>
      </c>
      <c r="J131" s="121" t="str">
        <f>IF(入力!J51="","",入力!J51)</f>
        <v/>
      </c>
      <c r="K131" s="406" t="str">
        <f>IF(入力!K51="","",入力!K51)</f>
        <v/>
      </c>
      <c r="L131" s="342" t="str">
        <f>IF(入力!L51="","",入力!L51)</f>
        <v/>
      </c>
      <c r="M131" s="325" t="str">
        <f>IF(OR(入力!M51="",入力!N51=""),"",((4.57/(1.0868-0.00133*(入力!M51+入力!N51))-4.142)*100))</f>
        <v/>
      </c>
      <c r="N131" s="325" t="str">
        <f>IF(入力!O51="", IF(OR(入力!L51="",入力!M51="",入力!N51=""),"",(入力!L51-(入力!L51*(4.57/(1.0868-0.00133*(入力!M51+入力!N51))-4.142)*100)/100)),入力!O51)</f>
        <v/>
      </c>
      <c r="O131" s="325" t="str">
        <f>IF(入力!P51="", IF(入力!K51="","",IF(入力!L51="","",入力!L51/POWER(入力!K51/100,2))),入力!P51)</f>
        <v/>
      </c>
      <c r="P131" s="325" t="str">
        <f>IF(入力!Q51="","",入力!Q51)</f>
        <v/>
      </c>
      <c r="Q131" s="407" t="str">
        <f>IF(入力!R51="","",入力!R51)</f>
        <v/>
      </c>
      <c r="R131" s="468" t="str">
        <f xml:space="preserve"> IF(入力!S51="",IF(入力!T51="","",入力!T51),IF(入力!T51="",入力!S51,IF(入力!S51&gt;入力!T51,入力!T51,入力!S51)))</f>
        <v/>
      </c>
      <c r="S131" s="468" t="str">
        <f>IF(入力!U51="",IF(入力!V51="","",入力!V51),IF(入力!V51="",入力!U51,IF(入力!U51&gt;入力!V51,入力!V51,入力!U51)))</f>
        <v/>
      </c>
      <c r="T131" s="362" t="str">
        <f>IF(入力!W51="",IF(入力!X51="","",入力!X51),IF(入力!X51="",入力!W51,IF(入力!W51&gt;入力!X51,入力!W51,入力!X51)))</f>
        <v/>
      </c>
      <c r="U131" s="361" t="str">
        <f>IF(入力!Y51="", IF(入力!W51="",IF(入力!X51="","",入力!X51-入力!Q51),IF(入力!X51="",入力!W51-入力!Q51,IF(入力!W51&gt;入力!X51,入力!W51-入力!Q51,入力!X51-入力!Q51))),入力!Y51)</f>
        <v/>
      </c>
      <c r="V131" s="361" t="str">
        <f>IF(入力!Z51="",IF(入力!AA51="","",入力!AA51),IF(入力!AA51="",入力!Z51,IF(入力!Z51&gt;入力!AA51,入力!Z51,入力!AA51)))</f>
        <v/>
      </c>
      <c r="W131" s="361" t="str">
        <f>IF(入力!AB51="", IF(入力!Z51="",IF(入力!AA51="","",入力!AA51-入力!Q51),IF(入力!AA51="",入力!Z51-入力!Q51,IF(入力!Z51&gt;入力!AA51,入力!Z51-入力!Q51,入力!AA51-入力!Q51))),入力!AB51)</f>
        <v/>
      </c>
      <c r="X131" s="361" t="str">
        <f>IF(入力!AC51="",IF(入力!AD51="","",入力!AD51),IF(入力!AD51="",入力!AC51,IF(入力!AC51&gt;入力!AD51,入力!AC51,入力!AD51)))</f>
        <v/>
      </c>
      <c r="Y131" s="361" t="str">
        <f>IF(入力!AE51="", IF(入力!AC51="",IF(入力!AD51="","",入力!AD51-入力!Q51),IF(入力!AD51="",入力!AC51-入力!Q51,IF(入力!AC51&gt;入力!AD51,入力!AC51-入力!Q51,入力!AD51-入力!Q51))),入力!AE51)</f>
        <v/>
      </c>
      <c r="Z131" s="361" t="str">
        <f>IF(入力!AF51="",IF(入力!AG51="","",入力!AG51),IF(入力!AG51="",入力!AF51,IF(入力!AF51&gt;入力!AG51,入力!AF51,入力!AG51)))</f>
        <v/>
      </c>
      <c r="AA131" s="361" t="str">
        <f>IF(入力!AH51="", IF(入力!AF51="",IF(入力!AG51="","",入力!AG51-入力!Q51),IF(入力!AG51="",入力!AF51-入力!Q51,IF(入力!AF51&gt;入力!AG51,入力!AF51-入力!Q51,入力!AG51-入力!Q51))),入力!AH51)</f>
        <v/>
      </c>
      <c r="AB131" s="354" t="str">
        <f>IF(入力!AI51="",IF(入力!AJ51="","",入力!AJ51),IF(入力!AJ51="",入力!AI51,IF(入力!AI51&gt;入力!AJ51,入力!AI51,入力!AJ51)))</f>
        <v/>
      </c>
      <c r="AC131" s="468" t="str">
        <f>IF(入力!AK51="",IF(入力!AL51="","",入力!AL51),IF(入力!AL51="",入力!AK51,IF(入力!AK51&gt;入力!AL51,入力!AK51,入力!AL51)))</f>
        <v/>
      </c>
      <c r="AD131" s="324" t="str">
        <f>IF(入力!AM51="","",入力!AM51)</f>
        <v/>
      </c>
      <c r="AE131" s="379" t="str">
        <f>IF(入力!AN51="","",入力!AN51)</f>
        <v/>
      </c>
      <c r="AF131" s="324" t="str">
        <f>IF(入力!AO51="","",入力!AO51)</f>
        <v/>
      </c>
      <c r="AG131" s="379" t="str">
        <f>IF(入力!AP51="","",入力!AP51)</f>
        <v/>
      </c>
      <c r="AH131" s="324" t="str">
        <f>IF(入力!AQ51="","",入力!AQ51)</f>
        <v/>
      </c>
      <c r="AI131" s="378" t="str">
        <f>IF(入力!AR51="","",入力!AR51)</f>
        <v/>
      </c>
      <c r="AJ131" s="389" t="str">
        <f>IF(入力!AS51="","",入力!AS51)</f>
        <v/>
      </c>
      <c r="AK131" s="472" t="str">
        <f>IF(入力!AT51="","",入力!AT51)</f>
        <v/>
      </c>
      <c r="AL131" s="474" t="str">
        <f>IF(入力!AU51="",IF(入力!AV51="","",入力!AV51),IF(入力!AV51="",入力!AU51,IF(入力!AU51&gt;入力!AV51,入力!AU51,入力!AV51)))</f>
        <v/>
      </c>
      <c r="AM131" s="382" t="str">
        <f>IF(入力!AW51="",IF(入力!AX51="","",入力!AX51),IF(入力!AX51="",入力!AW51,IF(入力!AW51&gt;入力!AX51,入力!AW51,入力!AX51)))</f>
        <v/>
      </c>
      <c r="AN131" s="476" t="str">
        <f>IF(入力!K51="","", IF(入力!AC51="","", IF(入力!Z51="","", K51/243*((MAX(入力!AC51,入力!AD51,入力!AF51,入力!AG51)-243)+(MAX(入力!Z51:'入力'!AA51)-243)))))</f>
        <v/>
      </c>
    </row>
    <row r="132" spans="1:40">
      <c r="A132" s="84">
        <f>IF(入力!A52="","",入力!A52)</f>
        <v>39</v>
      </c>
      <c r="B132" s="146" t="str">
        <f>IF(入力!B52="","",入力!B52)</f>
        <v/>
      </c>
      <c r="C132" s="146" t="str">
        <f>IF(入力!C52="","",入力!C52)</f>
        <v/>
      </c>
      <c r="D132" s="175" t="str">
        <f>IF(入力!D52="","",入力!D52)</f>
        <v/>
      </c>
      <c r="E132" s="255" t="str">
        <f>IF(入力!E52="", IF(D132="","",DATEDIF(D132,入力!$C$3,"Y")),入力!E52)</f>
        <v/>
      </c>
      <c r="F132" s="220" t="str">
        <f>IF(入力!F52="","",入力!F52)</f>
        <v/>
      </c>
      <c r="G132" s="146" t="str">
        <f>IF(入力!G52="","",入力!G52)</f>
        <v/>
      </c>
      <c r="H132" s="146" t="str">
        <f>IF(入力!H52="","",入力!H52)</f>
        <v/>
      </c>
      <c r="I132" s="220" t="str">
        <f>IF(入力!I52="","",入力!I52)</f>
        <v/>
      </c>
      <c r="J132" s="121" t="str">
        <f>IF(入力!J52="","",入力!J52)</f>
        <v/>
      </c>
      <c r="K132" s="406" t="str">
        <f>IF(入力!K52="","",入力!K52)</f>
        <v/>
      </c>
      <c r="L132" s="342" t="str">
        <f>IF(入力!L52="","",入力!L52)</f>
        <v/>
      </c>
      <c r="M132" s="325" t="str">
        <f>IF(OR(入力!M52="",入力!N52=""),"",((4.57/(1.0868-0.00133*(入力!M52+入力!N52))-4.142)*100))</f>
        <v/>
      </c>
      <c r="N132" s="325" t="str">
        <f>IF(入力!O52="", IF(OR(入力!L52="",入力!M52="",入力!N52=""),"",(入力!L52-(入力!L52*(4.57/(1.0868-0.00133*(入力!M52+入力!N52))-4.142)*100)/100)),入力!O52)</f>
        <v/>
      </c>
      <c r="O132" s="325" t="str">
        <f>IF(入力!P52="", IF(入力!K52="","",IF(入力!L52="","",入力!L52/POWER(入力!K52/100,2))),入力!P52)</f>
        <v/>
      </c>
      <c r="P132" s="325" t="str">
        <f>IF(入力!Q52="","",入力!Q52)</f>
        <v/>
      </c>
      <c r="Q132" s="407" t="str">
        <f>IF(入力!R52="","",入力!R52)</f>
        <v/>
      </c>
      <c r="R132" s="468" t="str">
        <f xml:space="preserve"> IF(入力!S52="",IF(入力!T52="","",入力!T52),IF(入力!T52="",入力!S52,IF(入力!S52&gt;入力!T52,入力!T52,入力!S52)))</f>
        <v/>
      </c>
      <c r="S132" s="468" t="str">
        <f>IF(入力!U52="",IF(入力!V52="","",入力!V52),IF(入力!V52="",入力!U52,IF(入力!U52&gt;入力!V52,入力!V52,入力!U52)))</f>
        <v/>
      </c>
      <c r="T132" s="362" t="str">
        <f>IF(入力!W52="",IF(入力!X52="","",入力!X52),IF(入力!X52="",入力!W52,IF(入力!W52&gt;入力!X52,入力!W52,入力!X52)))</f>
        <v/>
      </c>
      <c r="U132" s="361" t="str">
        <f>IF(入力!Y52="", IF(入力!W52="",IF(入力!X52="","",入力!X52-入力!Q52),IF(入力!X52="",入力!W52-入力!Q52,IF(入力!W52&gt;入力!X52,入力!W52-入力!Q52,入力!X52-入力!Q52))),入力!Y52)</f>
        <v/>
      </c>
      <c r="V132" s="361" t="str">
        <f>IF(入力!Z52="",IF(入力!AA52="","",入力!AA52),IF(入力!AA52="",入力!Z52,IF(入力!Z52&gt;入力!AA52,入力!Z52,入力!AA52)))</f>
        <v/>
      </c>
      <c r="W132" s="361" t="str">
        <f>IF(入力!AB52="", IF(入力!Z52="",IF(入力!AA52="","",入力!AA52-入力!Q52),IF(入力!AA52="",入力!Z52-入力!Q52,IF(入力!Z52&gt;入力!AA52,入力!Z52-入力!Q52,入力!AA52-入力!Q52))),入力!AB52)</f>
        <v/>
      </c>
      <c r="X132" s="361" t="str">
        <f>IF(入力!AC52="",IF(入力!AD52="","",入力!AD52),IF(入力!AD52="",入力!AC52,IF(入力!AC52&gt;入力!AD52,入力!AC52,入力!AD52)))</f>
        <v/>
      </c>
      <c r="Y132" s="361" t="str">
        <f>IF(入力!AE52="", IF(入力!AC52="",IF(入力!AD52="","",入力!AD52-入力!Q52),IF(入力!AD52="",入力!AC52-入力!Q52,IF(入力!AC52&gt;入力!AD52,入力!AC52-入力!Q52,入力!AD52-入力!Q52))),入力!AE52)</f>
        <v/>
      </c>
      <c r="Z132" s="361" t="str">
        <f>IF(入力!AF52="",IF(入力!AG52="","",入力!AG52),IF(入力!AG52="",入力!AF52,IF(入力!AF52&gt;入力!AG52,入力!AF52,入力!AG52)))</f>
        <v/>
      </c>
      <c r="AA132" s="361" t="str">
        <f>IF(入力!AH52="", IF(入力!AF52="",IF(入力!AG52="","",入力!AG52-入力!Q52),IF(入力!AG52="",入力!AF52-入力!Q52,IF(入力!AF52&gt;入力!AG52,入力!AF52-入力!Q52,入力!AG52-入力!Q52))),入力!AH52)</f>
        <v/>
      </c>
      <c r="AB132" s="354" t="str">
        <f>IF(入力!AI52="",IF(入力!AJ52="","",入力!AJ52),IF(入力!AJ52="",入力!AI52,IF(入力!AI52&gt;入力!AJ52,入力!AI52,入力!AJ52)))</f>
        <v/>
      </c>
      <c r="AC132" s="468" t="str">
        <f>IF(入力!AK52="",IF(入力!AL52="","",入力!AL52),IF(入力!AL52="",入力!AK52,IF(入力!AK52&gt;入力!AL52,入力!AK52,入力!AL52)))</f>
        <v/>
      </c>
      <c r="AD132" s="324" t="str">
        <f>IF(入力!AM52="","",入力!AM52)</f>
        <v/>
      </c>
      <c r="AE132" s="379" t="str">
        <f>IF(入力!AN52="","",入力!AN52)</f>
        <v/>
      </c>
      <c r="AF132" s="324" t="str">
        <f>IF(入力!AO52="","",入力!AO52)</f>
        <v/>
      </c>
      <c r="AG132" s="379" t="str">
        <f>IF(入力!AP52="","",入力!AP52)</f>
        <v/>
      </c>
      <c r="AH132" s="324" t="str">
        <f>IF(入力!AQ52="","",入力!AQ52)</f>
        <v/>
      </c>
      <c r="AI132" s="378" t="str">
        <f>IF(入力!AR52="","",入力!AR52)</f>
        <v/>
      </c>
      <c r="AJ132" s="389" t="str">
        <f>IF(入力!AS52="","",入力!AS52)</f>
        <v/>
      </c>
      <c r="AK132" s="472" t="str">
        <f>IF(入力!AT52="","",入力!AT52)</f>
        <v/>
      </c>
      <c r="AL132" s="474" t="str">
        <f>IF(入力!AU52="",IF(入力!AV52="","",入力!AV52),IF(入力!AV52="",入力!AU52,IF(入力!AU52&gt;入力!AV52,入力!AU52,入力!AV52)))</f>
        <v/>
      </c>
      <c r="AM132" s="382" t="str">
        <f>IF(入力!AW52="",IF(入力!AX52="","",入力!AX52),IF(入力!AX52="",入力!AW52,IF(入力!AW52&gt;入力!AX52,入力!AW52,入力!AX52)))</f>
        <v/>
      </c>
      <c r="AN132" s="476" t="str">
        <f>IF(入力!K52="","", IF(入力!AC52="","", IF(入力!Z52="","", K52/243*((MAX(入力!AC52,入力!AD52,入力!AF52,入力!AG52)-243)+(MAX(入力!Z52:'入力'!AA52)-243)))))</f>
        <v/>
      </c>
    </row>
    <row r="133" spans="1:40">
      <c r="A133" s="84">
        <f>IF(入力!A53="","",入力!A53)</f>
        <v>40</v>
      </c>
      <c r="B133" s="146" t="str">
        <f>IF(入力!B53="","",入力!B53)</f>
        <v/>
      </c>
      <c r="C133" s="146" t="str">
        <f>IF(入力!C53="","",入力!C53)</f>
        <v/>
      </c>
      <c r="D133" s="175" t="str">
        <f>IF(入力!D53="","",入力!D53)</f>
        <v/>
      </c>
      <c r="E133" s="255" t="str">
        <f>IF(入力!E53="", IF(D133="","",DATEDIF(D133,入力!$C$3,"Y")),入力!E53)</f>
        <v/>
      </c>
      <c r="F133" s="220" t="str">
        <f>IF(入力!F53="","",入力!F53)</f>
        <v/>
      </c>
      <c r="G133" s="146" t="str">
        <f>IF(入力!G53="","",入力!G53)</f>
        <v/>
      </c>
      <c r="H133" s="146" t="str">
        <f>IF(入力!H53="","",入力!H53)</f>
        <v/>
      </c>
      <c r="I133" s="220" t="str">
        <f>IF(入力!I53="","",入力!I53)</f>
        <v/>
      </c>
      <c r="J133" s="121" t="str">
        <f>IF(入力!J53="","",入力!J53)</f>
        <v/>
      </c>
      <c r="K133" s="406" t="str">
        <f>IF(入力!K53="","",入力!K53)</f>
        <v/>
      </c>
      <c r="L133" s="342" t="str">
        <f>IF(入力!L53="","",入力!L53)</f>
        <v/>
      </c>
      <c r="M133" s="325" t="str">
        <f>IF(OR(入力!M53="",入力!N53=""),"",((4.57/(1.0868-0.00133*(入力!M53+入力!N53))-4.142)*100))</f>
        <v/>
      </c>
      <c r="N133" s="325" t="str">
        <f>IF(入力!O53="", IF(OR(入力!L53="",入力!M53="",入力!N53=""),"",(入力!L53-(入力!L53*(4.57/(1.0868-0.00133*(入力!M53+入力!N53))-4.142)*100)/100)),入力!O53)</f>
        <v/>
      </c>
      <c r="O133" s="325" t="str">
        <f>IF(入力!P53="", IF(入力!K53="","",IF(入力!L53="","",入力!L53/POWER(入力!K53/100,2))),入力!P53)</f>
        <v/>
      </c>
      <c r="P133" s="325" t="str">
        <f>IF(入力!Q53="","",入力!Q53)</f>
        <v/>
      </c>
      <c r="Q133" s="407" t="str">
        <f>IF(入力!R53="","",入力!R53)</f>
        <v/>
      </c>
      <c r="R133" s="468" t="str">
        <f xml:space="preserve"> IF(入力!S53="",IF(入力!T53="","",入力!T53),IF(入力!T53="",入力!S53,IF(入力!S53&gt;入力!T53,入力!T53,入力!S53)))</f>
        <v/>
      </c>
      <c r="S133" s="468" t="str">
        <f>IF(入力!U53="",IF(入力!V53="","",入力!V53),IF(入力!V53="",入力!U53,IF(入力!U53&gt;入力!V53,入力!V53,入力!U53)))</f>
        <v/>
      </c>
      <c r="T133" s="362" t="str">
        <f>IF(入力!W53="",IF(入力!X53="","",入力!X53),IF(入力!X53="",入力!W53,IF(入力!W53&gt;入力!X53,入力!W53,入力!X53)))</f>
        <v/>
      </c>
      <c r="U133" s="361" t="str">
        <f>IF(入力!Y53="", IF(入力!W53="",IF(入力!X53="","",入力!X53-入力!Q53),IF(入力!X53="",入力!W53-入力!Q53,IF(入力!W53&gt;入力!X53,入力!W53-入力!Q53,入力!X53-入力!Q53))),入力!Y53)</f>
        <v/>
      </c>
      <c r="V133" s="361" t="str">
        <f>IF(入力!Z53="",IF(入力!AA53="","",入力!AA53),IF(入力!AA53="",入力!Z53,IF(入力!Z53&gt;入力!AA53,入力!Z53,入力!AA53)))</f>
        <v/>
      </c>
      <c r="W133" s="361" t="str">
        <f>IF(入力!AB53="", IF(入力!Z53="",IF(入力!AA53="","",入力!AA53-入力!Q53),IF(入力!AA53="",入力!Z53-入力!Q53,IF(入力!Z53&gt;入力!AA53,入力!Z53-入力!Q53,入力!AA53-入力!Q53))),入力!AB53)</f>
        <v/>
      </c>
      <c r="X133" s="361" t="str">
        <f>IF(入力!AC53="",IF(入力!AD53="","",入力!AD53),IF(入力!AD53="",入力!AC53,IF(入力!AC53&gt;入力!AD53,入力!AC53,入力!AD53)))</f>
        <v/>
      </c>
      <c r="Y133" s="361" t="str">
        <f>IF(入力!AE53="", IF(入力!AC53="",IF(入力!AD53="","",入力!AD53-入力!Q53),IF(入力!AD53="",入力!AC53-入力!Q53,IF(入力!AC53&gt;入力!AD53,入力!AC53-入力!Q53,入力!AD53-入力!Q53))),入力!AE53)</f>
        <v/>
      </c>
      <c r="Z133" s="361" t="str">
        <f>IF(入力!AF53="",IF(入力!AG53="","",入力!AG53),IF(入力!AG53="",入力!AF53,IF(入力!AF53&gt;入力!AG53,入力!AF53,入力!AG53)))</f>
        <v/>
      </c>
      <c r="AA133" s="361" t="str">
        <f>IF(入力!AH53="", IF(入力!AF53="",IF(入力!AG53="","",入力!AG53-入力!Q53),IF(入力!AG53="",入力!AF53-入力!Q53,IF(入力!AF53&gt;入力!AG53,入力!AF53-入力!Q53,入力!AG53-入力!Q53))),入力!AH53)</f>
        <v/>
      </c>
      <c r="AB133" s="354" t="str">
        <f>IF(入力!AI53="",IF(入力!AJ53="","",入力!AJ53),IF(入力!AJ53="",入力!AI53,IF(入力!AI53&gt;入力!AJ53,入力!AI53,入力!AJ53)))</f>
        <v/>
      </c>
      <c r="AC133" s="468" t="str">
        <f>IF(入力!AK53="",IF(入力!AL53="","",入力!AL53),IF(入力!AL53="",入力!AK53,IF(入力!AK53&gt;入力!AL53,入力!AK53,入力!AL53)))</f>
        <v/>
      </c>
      <c r="AD133" s="324" t="str">
        <f>IF(入力!AM53="","",入力!AM53)</f>
        <v/>
      </c>
      <c r="AE133" s="379" t="str">
        <f>IF(入力!AN53="","",入力!AN53)</f>
        <v/>
      </c>
      <c r="AF133" s="324" t="str">
        <f>IF(入力!AO53="","",入力!AO53)</f>
        <v/>
      </c>
      <c r="AG133" s="379" t="str">
        <f>IF(入力!AP53="","",入力!AP53)</f>
        <v/>
      </c>
      <c r="AH133" s="324" t="str">
        <f>IF(入力!AQ53="","",入力!AQ53)</f>
        <v/>
      </c>
      <c r="AI133" s="378" t="str">
        <f>IF(入力!AR53="","",入力!AR53)</f>
        <v/>
      </c>
      <c r="AJ133" s="389" t="str">
        <f>IF(入力!AS53="","",入力!AS53)</f>
        <v/>
      </c>
      <c r="AK133" s="472" t="str">
        <f>IF(入力!AT53="","",入力!AT53)</f>
        <v/>
      </c>
      <c r="AL133" s="474" t="str">
        <f>IF(入力!AU53="",IF(入力!AV53="","",入力!AV53),IF(入力!AV53="",入力!AU53,IF(入力!AU53&gt;入力!AV53,入力!AU53,入力!AV53)))</f>
        <v/>
      </c>
      <c r="AM133" s="382" t="str">
        <f>IF(入力!AW53="",IF(入力!AX53="","",入力!AX53),IF(入力!AX53="",入力!AW53,IF(入力!AW53&gt;入力!AX53,入力!AW53,入力!AX53)))</f>
        <v/>
      </c>
      <c r="AN133" s="476" t="str">
        <f>IF(入力!K53="","", IF(入力!AC53="","", IF(入力!Z53="","", K53/243*((MAX(入力!AC53,入力!AD53,入力!AF53,入力!AG53)-243)+(MAX(入力!Z53:'入力'!AA53)-243)))))</f>
        <v/>
      </c>
    </row>
    <row r="134" spans="1:40">
      <c r="A134" s="84">
        <f>IF(入力!A54="","",入力!A54)</f>
        <v>41</v>
      </c>
      <c r="B134" s="146" t="str">
        <f>IF(入力!B54="","",入力!B54)</f>
        <v/>
      </c>
      <c r="C134" s="146" t="str">
        <f>IF(入力!C54="","",入力!C54)</f>
        <v/>
      </c>
      <c r="D134" s="175" t="str">
        <f>IF(入力!D54="","",入力!D54)</f>
        <v/>
      </c>
      <c r="E134" s="255" t="str">
        <f>IF(入力!E54="", IF(D134="","",DATEDIF(D134,入力!$C$3,"Y")),入力!E54)</f>
        <v/>
      </c>
      <c r="F134" s="220" t="str">
        <f>IF(入力!F54="","",入力!F54)</f>
        <v/>
      </c>
      <c r="G134" s="146" t="str">
        <f>IF(入力!G54="","",入力!G54)</f>
        <v/>
      </c>
      <c r="H134" s="146" t="str">
        <f>IF(入力!H54="","",入力!H54)</f>
        <v/>
      </c>
      <c r="I134" s="220" t="str">
        <f>IF(入力!I54="","",入力!I54)</f>
        <v/>
      </c>
      <c r="J134" s="121" t="str">
        <f>IF(入力!J54="","",入力!J54)</f>
        <v/>
      </c>
      <c r="K134" s="406" t="str">
        <f>IF(入力!K54="","",入力!K54)</f>
        <v/>
      </c>
      <c r="L134" s="342" t="str">
        <f>IF(入力!L54="","",入力!L54)</f>
        <v/>
      </c>
      <c r="M134" s="325" t="str">
        <f>IF(OR(入力!M54="",入力!N54=""),"",((4.57/(1.0868-0.00133*(入力!M54+入力!N54))-4.142)*100))</f>
        <v/>
      </c>
      <c r="N134" s="325" t="str">
        <f>IF(入力!O54="", IF(OR(入力!L54="",入力!M54="",入力!N54=""),"",(入力!L54-(入力!L54*(4.57/(1.0868-0.00133*(入力!M54+入力!N54))-4.142)*100)/100)),入力!O54)</f>
        <v/>
      </c>
      <c r="O134" s="325" t="str">
        <f>IF(入力!P54="", IF(入力!K54="","",IF(入力!L54="","",入力!L54/POWER(入力!K54/100,2))),入力!P54)</f>
        <v/>
      </c>
      <c r="P134" s="325" t="str">
        <f>IF(入力!Q54="","",入力!Q54)</f>
        <v/>
      </c>
      <c r="Q134" s="407" t="str">
        <f>IF(入力!R54="","",入力!R54)</f>
        <v/>
      </c>
      <c r="R134" s="468" t="str">
        <f xml:space="preserve"> IF(入力!S54="",IF(入力!T54="","",入力!T54),IF(入力!T54="",入力!S54,IF(入力!S54&gt;入力!T54,入力!T54,入力!S54)))</f>
        <v/>
      </c>
      <c r="S134" s="468" t="str">
        <f>IF(入力!U54="",IF(入力!V54="","",入力!V54),IF(入力!V54="",入力!U54,IF(入力!U54&gt;入力!V54,入力!V54,入力!U54)))</f>
        <v/>
      </c>
      <c r="T134" s="362" t="str">
        <f>IF(入力!W54="",IF(入力!X54="","",入力!X54),IF(入力!X54="",入力!W54,IF(入力!W54&gt;入力!X54,入力!W54,入力!X54)))</f>
        <v/>
      </c>
      <c r="U134" s="361" t="str">
        <f>IF(入力!Y54="", IF(入力!W54="",IF(入力!X54="","",入力!X54-入力!Q54),IF(入力!X54="",入力!W54-入力!Q54,IF(入力!W54&gt;入力!X54,入力!W54-入力!Q54,入力!X54-入力!Q54))),入力!Y54)</f>
        <v/>
      </c>
      <c r="V134" s="361" t="str">
        <f>IF(入力!Z54="",IF(入力!AA54="","",入力!AA54),IF(入力!AA54="",入力!Z54,IF(入力!Z54&gt;入力!AA54,入力!Z54,入力!AA54)))</f>
        <v/>
      </c>
      <c r="W134" s="361" t="str">
        <f>IF(入力!AB54="", IF(入力!Z54="",IF(入力!AA54="","",入力!AA54-入力!Q54),IF(入力!AA54="",入力!Z54-入力!Q54,IF(入力!Z54&gt;入力!AA54,入力!Z54-入力!Q54,入力!AA54-入力!Q54))),入力!AB54)</f>
        <v/>
      </c>
      <c r="X134" s="361" t="str">
        <f>IF(入力!AC54="",IF(入力!AD54="","",入力!AD54),IF(入力!AD54="",入力!AC54,IF(入力!AC54&gt;入力!AD54,入力!AC54,入力!AD54)))</f>
        <v/>
      </c>
      <c r="Y134" s="361" t="str">
        <f>IF(入力!AE54="", IF(入力!AC54="",IF(入力!AD54="","",入力!AD54-入力!Q54),IF(入力!AD54="",入力!AC54-入力!Q54,IF(入力!AC54&gt;入力!AD54,入力!AC54-入力!Q54,入力!AD54-入力!Q54))),入力!AE54)</f>
        <v/>
      </c>
      <c r="Z134" s="361" t="str">
        <f>IF(入力!AF54="",IF(入力!AG54="","",入力!AG54),IF(入力!AG54="",入力!AF54,IF(入力!AF54&gt;入力!AG54,入力!AF54,入力!AG54)))</f>
        <v/>
      </c>
      <c r="AA134" s="361" t="str">
        <f>IF(入力!AH54="", IF(入力!AF54="",IF(入力!AG54="","",入力!AG54-入力!Q54),IF(入力!AG54="",入力!AF54-入力!Q54,IF(入力!AF54&gt;入力!AG54,入力!AF54-入力!Q54,入力!AG54-入力!Q54))),入力!AH54)</f>
        <v/>
      </c>
      <c r="AB134" s="354" t="str">
        <f>IF(入力!AI54="",IF(入力!AJ54="","",入力!AJ54),IF(入力!AJ54="",入力!AI54,IF(入力!AI54&gt;入力!AJ54,入力!AI54,入力!AJ54)))</f>
        <v/>
      </c>
      <c r="AC134" s="468" t="str">
        <f>IF(入力!AK54="",IF(入力!AL54="","",入力!AL54),IF(入力!AL54="",入力!AK54,IF(入力!AK54&gt;入力!AL54,入力!AK54,入力!AL54)))</f>
        <v/>
      </c>
      <c r="AD134" s="324" t="str">
        <f>IF(入力!AM54="","",入力!AM54)</f>
        <v/>
      </c>
      <c r="AE134" s="379" t="str">
        <f>IF(入力!AN54="","",入力!AN54)</f>
        <v/>
      </c>
      <c r="AF134" s="324" t="str">
        <f>IF(入力!AO54="","",入力!AO54)</f>
        <v/>
      </c>
      <c r="AG134" s="379" t="str">
        <f>IF(入力!AP54="","",入力!AP54)</f>
        <v/>
      </c>
      <c r="AH134" s="324" t="str">
        <f>IF(入力!AQ54="","",入力!AQ54)</f>
        <v/>
      </c>
      <c r="AI134" s="378" t="str">
        <f>IF(入力!AR54="","",入力!AR54)</f>
        <v/>
      </c>
      <c r="AJ134" s="389" t="str">
        <f>IF(入力!AS54="","",入力!AS54)</f>
        <v/>
      </c>
      <c r="AK134" s="472" t="str">
        <f>IF(入力!AT54="","",入力!AT54)</f>
        <v/>
      </c>
      <c r="AL134" s="474" t="str">
        <f>IF(入力!AU54="",IF(入力!AV54="","",入力!AV54),IF(入力!AV54="",入力!AU54,IF(入力!AU54&gt;入力!AV54,入力!AU54,入力!AV54)))</f>
        <v/>
      </c>
      <c r="AM134" s="382" t="str">
        <f>IF(入力!AW54="",IF(入力!AX54="","",入力!AX54),IF(入力!AX54="",入力!AW54,IF(入力!AW54&gt;入力!AX54,入力!AW54,入力!AX54)))</f>
        <v/>
      </c>
      <c r="AN134" s="476" t="str">
        <f>IF(入力!K54="","", IF(入力!AC54="","", IF(入力!Z54="","", K54/243*((MAX(入力!AC54,入力!AD54,入力!AF54,入力!AG54)-243)+(MAX(入力!Z54:'入力'!AA54)-243)))))</f>
        <v/>
      </c>
    </row>
    <row r="135" spans="1:40">
      <c r="A135" s="84">
        <f>IF(入力!A55="","",入力!A55)</f>
        <v>42</v>
      </c>
      <c r="B135" s="146" t="str">
        <f>IF(入力!B55="","",入力!B55)</f>
        <v/>
      </c>
      <c r="C135" s="146" t="str">
        <f>IF(入力!C55="","",入力!C55)</f>
        <v/>
      </c>
      <c r="D135" s="175" t="str">
        <f>IF(入力!D55="","",入力!D55)</f>
        <v/>
      </c>
      <c r="E135" s="255" t="str">
        <f>IF(入力!E55="", IF(D135="","",DATEDIF(D135,入力!$C$3,"Y")),入力!E55)</f>
        <v/>
      </c>
      <c r="F135" s="220" t="str">
        <f>IF(入力!F55="","",入力!F55)</f>
        <v/>
      </c>
      <c r="G135" s="146" t="str">
        <f>IF(入力!G55="","",入力!G55)</f>
        <v/>
      </c>
      <c r="H135" s="146" t="str">
        <f>IF(入力!H55="","",入力!H55)</f>
        <v/>
      </c>
      <c r="I135" s="220" t="str">
        <f>IF(入力!I55="","",入力!I55)</f>
        <v/>
      </c>
      <c r="J135" s="121" t="str">
        <f>IF(入力!J55="","",入力!J55)</f>
        <v/>
      </c>
      <c r="K135" s="406" t="str">
        <f>IF(入力!K55="","",入力!K55)</f>
        <v/>
      </c>
      <c r="L135" s="342" t="str">
        <f>IF(入力!L55="","",入力!L55)</f>
        <v/>
      </c>
      <c r="M135" s="325" t="str">
        <f>IF(OR(入力!M55="",入力!N55=""),"",((4.57/(1.0868-0.00133*(入力!M55+入力!N55))-4.142)*100))</f>
        <v/>
      </c>
      <c r="N135" s="325" t="str">
        <f>IF(入力!O55="", IF(OR(入力!L55="",入力!M55="",入力!N55=""),"",(入力!L55-(入力!L55*(4.57/(1.0868-0.00133*(入力!M55+入力!N55))-4.142)*100)/100)),入力!O55)</f>
        <v/>
      </c>
      <c r="O135" s="325" t="str">
        <f>IF(入力!P55="", IF(入力!K55="","",IF(入力!L55="","",入力!L55/POWER(入力!K55/100,2))),入力!P55)</f>
        <v/>
      </c>
      <c r="P135" s="325" t="str">
        <f>IF(入力!Q55="","",入力!Q55)</f>
        <v/>
      </c>
      <c r="Q135" s="407" t="str">
        <f>IF(入力!R55="","",入力!R55)</f>
        <v/>
      </c>
      <c r="R135" s="468" t="str">
        <f xml:space="preserve"> IF(入力!S55="",IF(入力!T55="","",入力!T55),IF(入力!T55="",入力!S55,IF(入力!S55&gt;入力!T55,入力!T55,入力!S55)))</f>
        <v/>
      </c>
      <c r="S135" s="468" t="str">
        <f>IF(入力!U55="",IF(入力!V55="","",入力!V55),IF(入力!V55="",入力!U55,IF(入力!U55&gt;入力!V55,入力!V55,入力!U55)))</f>
        <v/>
      </c>
      <c r="T135" s="362" t="str">
        <f>IF(入力!W55="",IF(入力!X55="","",入力!X55),IF(入力!X55="",入力!W55,IF(入力!W55&gt;入力!X55,入力!W55,入力!X55)))</f>
        <v/>
      </c>
      <c r="U135" s="361" t="str">
        <f>IF(入力!Y55="", IF(入力!W55="",IF(入力!X55="","",入力!X55-入力!Q55),IF(入力!X55="",入力!W55-入力!Q55,IF(入力!W55&gt;入力!X55,入力!W55-入力!Q55,入力!X55-入力!Q55))),入力!Y55)</f>
        <v/>
      </c>
      <c r="V135" s="361" t="str">
        <f>IF(入力!Z55="",IF(入力!AA55="","",入力!AA55),IF(入力!AA55="",入力!Z55,IF(入力!Z55&gt;入力!AA55,入力!Z55,入力!AA55)))</f>
        <v/>
      </c>
      <c r="W135" s="361" t="str">
        <f>IF(入力!AB55="", IF(入力!Z55="",IF(入力!AA55="","",入力!AA55-入力!Q55),IF(入力!AA55="",入力!Z55-入力!Q55,IF(入力!Z55&gt;入力!AA55,入力!Z55-入力!Q55,入力!AA55-入力!Q55))),入力!AB55)</f>
        <v/>
      </c>
      <c r="X135" s="361" t="str">
        <f>IF(入力!AC55="",IF(入力!AD55="","",入力!AD55),IF(入力!AD55="",入力!AC55,IF(入力!AC55&gt;入力!AD55,入力!AC55,入力!AD55)))</f>
        <v/>
      </c>
      <c r="Y135" s="361" t="str">
        <f>IF(入力!AE55="", IF(入力!AC55="",IF(入力!AD55="","",入力!AD55-入力!Q55),IF(入力!AD55="",入力!AC55-入力!Q55,IF(入力!AC55&gt;入力!AD55,入力!AC55-入力!Q55,入力!AD55-入力!Q55))),入力!AE55)</f>
        <v/>
      </c>
      <c r="Z135" s="361" t="str">
        <f>IF(入力!AF55="",IF(入力!AG55="","",入力!AG55),IF(入力!AG55="",入力!AF55,IF(入力!AF55&gt;入力!AG55,入力!AF55,入力!AG55)))</f>
        <v/>
      </c>
      <c r="AA135" s="361" t="str">
        <f>IF(入力!AH55="", IF(入力!AF55="",IF(入力!AG55="","",入力!AG55-入力!Q55),IF(入力!AG55="",入力!AF55-入力!Q55,IF(入力!AF55&gt;入力!AG55,入力!AF55-入力!Q55,入力!AG55-入力!Q55))),入力!AH55)</f>
        <v/>
      </c>
      <c r="AB135" s="354" t="str">
        <f>IF(入力!AI55="",IF(入力!AJ55="","",入力!AJ55),IF(入力!AJ55="",入力!AI55,IF(入力!AI55&gt;入力!AJ55,入力!AI55,入力!AJ55)))</f>
        <v/>
      </c>
      <c r="AC135" s="468" t="str">
        <f>IF(入力!AK55="",IF(入力!AL55="","",入力!AL55),IF(入力!AL55="",入力!AK55,IF(入力!AK55&gt;入力!AL55,入力!AK55,入力!AL55)))</f>
        <v/>
      </c>
      <c r="AD135" s="324" t="str">
        <f>IF(入力!AM55="","",入力!AM55)</f>
        <v/>
      </c>
      <c r="AE135" s="379" t="str">
        <f>IF(入力!AN55="","",入力!AN55)</f>
        <v/>
      </c>
      <c r="AF135" s="324" t="str">
        <f>IF(入力!AO55="","",入力!AO55)</f>
        <v/>
      </c>
      <c r="AG135" s="379" t="str">
        <f>IF(入力!AP55="","",入力!AP55)</f>
        <v/>
      </c>
      <c r="AH135" s="324" t="str">
        <f>IF(入力!AQ55="","",入力!AQ55)</f>
        <v/>
      </c>
      <c r="AI135" s="378" t="str">
        <f>IF(入力!AR55="","",入力!AR55)</f>
        <v/>
      </c>
      <c r="AJ135" s="389" t="str">
        <f>IF(入力!AS55="","",入力!AS55)</f>
        <v/>
      </c>
      <c r="AK135" s="472" t="str">
        <f>IF(入力!AT55="","",入力!AT55)</f>
        <v/>
      </c>
      <c r="AL135" s="474" t="str">
        <f>IF(入力!AU55="",IF(入力!AV55="","",入力!AV55),IF(入力!AV55="",入力!AU55,IF(入力!AU55&gt;入力!AV55,入力!AU55,入力!AV55)))</f>
        <v/>
      </c>
      <c r="AM135" s="382" t="str">
        <f>IF(入力!AW55="",IF(入力!AX55="","",入力!AX55),IF(入力!AX55="",入力!AW55,IF(入力!AW55&gt;入力!AX55,入力!AW55,入力!AX55)))</f>
        <v/>
      </c>
      <c r="AN135" s="476" t="str">
        <f>IF(入力!K55="","", IF(入力!AC55="","", IF(入力!Z55="","", K55/243*((MAX(入力!AC55,入力!AD55,入力!AF55,入力!AG55)-243)+(MAX(入力!Z55:'入力'!AA55)-243)))))</f>
        <v/>
      </c>
    </row>
    <row r="136" spans="1:40">
      <c r="A136" s="84">
        <f>IF(入力!A56="","",入力!A56)</f>
        <v>43</v>
      </c>
      <c r="B136" s="146" t="str">
        <f>IF(入力!B56="","",入力!B56)</f>
        <v/>
      </c>
      <c r="C136" s="146" t="str">
        <f>IF(入力!C56="","",入力!C56)</f>
        <v/>
      </c>
      <c r="D136" s="175" t="str">
        <f>IF(入力!D56="","",入力!D56)</f>
        <v/>
      </c>
      <c r="E136" s="255" t="str">
        <f>IF(入力!E56="", IF(D136="","",DATEDIF(D136,入力!$C$3,"Y")),入力!E56)</f>
        <v/>
      </c>
      <c r="F136" s="220" t="str">
        <f>IF(入力!F56="","",入力!F56)</f>
        <v/>
      </c>
      <c r="G136" s="146" t="str">
        <f>IF(入力!G56="","",入力!G56)</f>
        <v/>
      </c>
      <c r="H136" s="146" t="str">
        <f>IF(入力!H56="","",入力!H56)</f>
        <v/>
      </c>
      <c r="I136" s="220" t="str">
        <f>IF(入力!I56="","",入力!I56)</f>
        <v/>
      </c>
      <c r="J136" s="121" t="str">
        <f>IF(入力!J56="","",入力!J56)</f>
        <v/>
      </c>
      <c r="K136" s="406" t="str">
        <f>IF(入力!K56="","",入力!K56)</f>
        <v/>
      </c>
      <c r="L136" s="342" t="str">
        <f>IF(入力!L56="","",入力!L56)</f>
        <v/>
      </c>
      <c r="M136" s="325" t="str">
        <f>IF(OR(入力!M56="",入力!N56=""),"",((4.57/(1.0868-0.00133*(入力!M56+入力!N56))-4.142)*100))</f>
        <v/>
      </c>
      <c r="N136" s="325" t="str">
        <f>IF(入力!O56="", IF(OR(入力!L56="",入力!M56="",入力!N56=""),"",(入力!L56-(入力!L56*(4.57/(1.0868-0.00133*(入力!M56+入力!N56))-4.142)*100)/100)),入力!O56)</f>
        <v/>
      </c>
      <c r="O136" s="325" t="str">
        <f>IF(入力!P56="", IF(入力!K56="","",IF(入力!L56="","",入力!L56/POWER(入力!K56/100,2))),入力!P56)</f>
        <v/>
      </c>
      <c r="P136" s="325" t="str">
        <f>IF(入力!Q56="","",入力!Q56)</f>
        <v/>
      </c>
      <c r="Q136" s="407" t="str">
        <f>IF(入力!R56="","",入力!R56)</f>
        <v/>
      </c>
      <c r="R136" s="468" t="str">
        <f xml:space="preserve"> IF(入力!S56="",IF(入力!T56="","",入力!T56),IF(入力!T56="",入力!S56,IF(入力!S56&gt;入力!T56,入力!T56,入力!S56)))</f>
        <v/>
      </c>
      <c r="S136" s="468" t="str">
        <f>IF(入力!U56="",IF(入力!V56="","",入力!V56),IF(入力!V56="",入力!U56,IF(入力!U56&gt;入力!V56,入力!V56,入力!U56)))</f>
        <v/>
      </c>
      <c r="T136" s="362" t="str">
        <f>IF(入力!W56="",IF(入力!X56="","",入力!X56),IF(入力!X56="",入力!W56,IF(入力!W56&gt;入力!X56,入力!W56,入力!X56)))</f>
        <v/>
      </c>
      <c r="U136" s="361" t="str">
        <f>IF(入力!Y56="", IF(入力!W56="",IF(入力!X56="","",入力!X56-入力!Q56),IF(入力!X56="",入力!W56-入力!Q56,IF(入力!W56&gt;入力!X56,入力!W56-入力!Q56,入力!X56-入力!Q56))),入力!Y56)</f>
        <v/>
      </c>
      <c r="V136" s="361" t="str">
        <f>IF(入力!Z56="",IF(入力!AA56="","",入力!AA56),IF(入力!AA56="",入力!Z56,IF(入力!Z56&gt;入力!AA56,入力!Z56,入力!AA56)))</f>
        <v/>
      </c>
      <c r="W136" s="361" t="str">
        <f>IF(入力!AB56="", IF(入力!Z56="",IF(入力!AA56="","",入力!AA56-入力!Q56),IF(入力!AA56="",入力!Z56-入力!Q56,IF(入力!Z56&gt;入力!AA56,入力!Z56-入力!Q56,入力!AA56-入力!Q56))),入力!AB56)</f>
        <v/>
      </c>
      <c r="X136" s="361" t="str">
        <f>IF(入力!AC56="",IF(入力!AD56="","",入力!AD56),IF(入力!AD56="",入力!AC56,IF(入力!AC56&gt;入力!AD56,入力!AC56,入力!AD56)))</f>
        <v/>
      </c>
      <c r="Y136" s="361" t="str">
        <f>IF(入力!AE56="", IF(入力!AC56="",IF(入力!AD56="","",入力!AD56-入力!Q56),IF(入力!AD56="",入力!AC56-入力!Q56,IF(入力!AC56&gt;入力!AD56,入力!AC56-入力!Q56,入力!AD56-入力!Q56))),入力!AE56)</f>
        <v/>
      </c>
      <c r="Z136" s="361" t="str">
        <f>IF(入力!AF56="",IF(入力!AG56="","",入力!AG56),IF(入力!AG56="",入力!AF56,IF(入力!AF56&gt;入力!AG56,入力!AF56,入力!AG56)))</f>
        <v/>
      </c>
      <c r="AA136" s="361" t="str">
        <f>IF(入力!AH56="", IF(入力!AF56="",IF(入力!AG56="","",入力!AG56-入力!Q56),IF(入力!AG56="",入力!AF56-入力!Q56,IF(入力!AF56&gt;入力!AG56,入力!AF56-入力!Q56,入力!AG56-入力!Q56))),入力!AH56)</f>
        <v/>
      </c>
      <c r="AB136" s="354" t="str">
        <f>IF(入力!AI56="",IF(入力!AJ56="","",入力!AJ56),IF(入力!AJ56="",入力!AI56,IF(入力!AI56&gt;入力!AJ56,入力!AI56,入力!AJ56)))</f>
        <v/>
      </c>
      <c r="AC136" s="468" t="str">
        <f>IF(入力!AK56="",IF(入力!AL56="","",入力!AL56),IF(入力!AL56="",入力!AK56,IF(入力!AK56&gt;入力!AL56,入力!AK56,入力!AL56)))</f>
        <v/>
      </c>
      <c r="AD136" s="324" t="str">
        <f>IF(入力!AM56="","",入力!AM56)</f>
        <v/>
      </c>
      <c r="AE136" s="379" t="str">
        <f>IF(入力!AN56="","",入力!AN56)</f>
        <v/>
      </c>
      <c r="AF136" s="324" t="str">
        <f>IF(入力!AO56="","",入力!AO56)</f>
        <v/>
      </c>
      <c r="AG136" s="379" t="str">
        <f>IF(入力!AP56="","",入力!AP56)</f>
        <v/>
      </c>
      <c r="AH136" s="324" t="str">
        <f>IF(入力!AQ56="","",入力!AQ56)</f>
        <v/>
      </c>
      <c r="AI136" s="378" t="str">
        <f>IF(入力!AR56="","",入力!AR56)</f>
        <v/>
      </c>
      <c r="AJ136" s="389" t="str">
        <f>IF(入力!AS56="","",入力!AS56)</f>
        <v/>
      </c>
      <c r="AK136" s="472" t="str">
        <f>IF(入力!AT56="","",入力!AT56)</f>
        <v/>
      </c>
      <c r="AL136" s="474" t="str">
        <f>IF(入力!AU56="",IF(入力!AV56="","",入力!AV56),IF(入力!AV56="",入力!AU56,IF(入力!AU56&gt;入力!AV56,入力!AU56,入力!AV56)))</f>
        <v/>
      </c>
      <c r="AM136" s="382" t="str">
        <f>IF(入力!AW56="",IF(入力!AX56="","",入力!AX56),IF(入力!AX56="",入力!AW56,IF(入力!AW56&gt;入力!AX56,入力!AW56,入力!AX56)))</f>
        <v/>
      </c>
      <c r="AN136" s="476" t="str">
        <f>IF(入力!K56="","", IF(入力!AC56="","", IF(入力!Z56="","", K56/243*((MAX(入力!AC56,入力!AD56,入力!AF56,入力!AG56)-243)+(MAX(入力!Z56:'入力'!AA56)-243)))))</f>
        <v/>
      </c>
    </row>
    <row r="137" spans="1:40">
      <c r="A137" s="84">
        <f>IF(入力!A57="","",入力!A57)</f>
        <v>44</v>
      </c>
      <c r="B137" s="146" t="str">
        <f>IF(入力!B57="","",入力!B57)</f>
        <v/>
      </c>
      <c r="C137" s="146" t="str">
        <f>IF(入力!C57="","",入力!C57)</f>
        <v/>
      </c>
      <c r="D137" s="175" t="str">
        <f>IF(入力!D57="","",入力!D57)</f>
        <v/>
      </c>
      <c r="E137" s="255" t="str">
        <f>IF(入力!E57="", IF(D137="","",DATEDIF(D137,入力!$C$3,"Y")),入力!E57)</f>
        <v/>
      </c>
      <c r="F137" s="220" t="str">
        <f>IF(入力!F57="","",入力!F57)</f>
        <v/>
      </c>
      <c r="G137" s="146" t="str">
        <f>IF(入力!G57="","",入力!G57)</f>
        <v/>
      </c>
      <c r="H137" s="146" t="str">
        <f>IF(入力!H57="","",入力!H57)</f>
        <v/>
      </c>
      <c r="I137" s="220" t="str">
        <f>IF(入力!I57="","",入力!I57)</f>
        <v/>
      </c>
      <c r="J137" s="121" t="str">
        <f>IF(入力!J57="","",入力!J57)</f>
        <v/>
      </c>
      <c r="K137" s="406" t="str">
        <f>IF(入力!K57="","",入力!K57)</f>
        <v/>
      </c>
      <c r="L137" s="342" t="str">
        <f>IF(入力!L57="","",入力!L57)</f>
        <v/>
      </c>
      <c r="M137" s="325" t="str">
        <f>IF(OR(入力!M57="",入力!N57=""),"",((4.57/(1.0868-0.00133*(入力!M57+入力!N57))-4.142)*100))</f>
        <v/>
      </c>
      <c r="N137" s="325" t="str">
        <f>IF(入力!O57="", IF(OR(入力!L57="",入力!M57="",入力!N57=""),"",(入力!L57-(入力!L57*(4.57/(1.0868-0.00133*(入力!M57+入力!N57))-4.142)*100)/100)),入力!O57)</f>
        <v/>
      </c>
      <c r="O137" s="325" t="str">
        <f>IF(入力!P57="", IF(入力!K57="","",IF(入力!L57="","",入力!L57/POWER(入力!K57/100,2))),入力!P57)</f>
        <v/>
      </c>
      <c r="P137" s="325" t="str">
        <f>IF(入力!Q57="","",入力!Q57)</f>
        <v/>
      </c>
      <c r="Q137" s="407" t="str">
        <f>IF(入力!R57="","",入力!R57)</f>
        <v/>
      </c>
      <c r="R137" s="468" t="str">
        <f xml:space="preserve"> IF(入力!S57="",IF(入力!T57="","",入力!T57),IF(入力!T57="",入力!S57,IF(入力!S57&gt;入力!T57,入力!T57,入力!S57)))</f>
        <v/>
      </c>
      <c r="S137" s="468" t="str">
        <f>IF(入力!U57="",IF(入力!V57="","",入力!V57),IF(入力!V57="",入力!U57,IF(入力!U57&gt;入力!V57,入力!V57,入力!U57)))</f>
        <v/>
      </c>
      <c r="T137" s="362" t="str">
        <f>IF(入力!W57="",IF(入力!X57="","",入力!X57),IF(入力!X57="",入力!W57,IF(入力!W57&gt;入力!X57,入力!W57,入力!X57)))</f>
        <v/>
      </c>
      <c r="U137" s="361" t="str">
        <f>IF(入力!Y57="", IF(入力!W57="",IF(入力!X57="","",入力!X57-入力!Q57),IF(入力!X57="",入力!W57-入力!Q57,IF(入力!W57&gt;入力!X57,入力!W57-入力!Q57,入力!X57-入力!Q57))),入力!Y57)</f>
        <v/>
      </c>
      <c r="V137" s="361" t="str">
        <f>IF(入力!Z57="",IF(入力!AA57="","",入力!AA57),IF(入力!AA57="",入力!Z57,IF(入力!Z57&gt;入力!AA57,入力!Z57,入力!AA57)))</f>
        <v/>
      </c>
      <c r="W137" s="361" t="str">
        <f>IF(入力!AB57="", IF(入力!Z57="",IF(入力!AA57="","",入力!AA57-入力!Q57),IF(入力!AA57="",入力!Z57-入力!Q57,IF(入力!Z57&gt;入力!AA57,入力!Z57-入力!Q57,入力!AA57-入力!Q57))),入力!AB57)</f>
        <v/>
      </c>
      <c r="X137" s="361" t="str">
        <f>IF(入力!AC57="",IF(入力!AD57="","",入力!AD57),IF(入力!AD57="",入力!AC57,IF(入力!AC57&gt;入力!AD57,入力!AC57,入力!AD57)))</f>
        <v/>
      </c>
      <c r="Y137" s="361" t="str">
        <f>IF(入力!AE57="", IF(入力!AC57="",IF(入力!AD57="","",入力!AD57-入力!Q57),IF(入力!AD57="",入力!AC57-入力!Q57,IF(入力!AC57&gt;入力!AD57,入力!AC57-入力!Q57,入力!AD57-入力!Q57))),入力!AE57)</f>
        <v/>
      </c>
      <c r="Z137" s="361" t="str">
        <f>IF(入力!AF57="",IF(入力!AG57="","",入力!AG57),IF(入力!AG57="",入力!AF57,IF(入力!AF57&gt;入力!AG57,入力!AF57,入力!AG57)))</f>
        <v/>
      </c>
      <c r="AA137" s="361" t="str">
        <f>IF(入力!AH57="", IF(入力!AF57="",IF(入力!AG57="","",入力!AG57-入力!Q57),IF(入力!AG57="",入力!AF57-入力!Q57,IF(入力!AF57&gt;入力!AG57,入力!AF57-入力!Q57,入力!AG57-入力!Q57))),入力!AH57)</f>
        <v/>
      </c>
      <c r="AB137" s="354" t="str">
        <f>IF(入力!AI57="",IF(入力!AJ57="","",入力!AJ57),IF(入力!AJ57="",入力!AI57,IF(入力!AI57&gt;入力!AJ57,入力!AI57,入力!AJ57)))</f>
        <v/>
      </c>
      <c r="AC137" s="468" t="str">
        <f>IF(入力!AK57="",IF(入力!AL57="","",入力!AL57),IF(入力!AL57="",入力!AK57,IF(入力!AK57&gt;入力!AL57,入力!AK57,入力!AL57)))</f>
        <v/>
      </c>
      <c r="AD137" s="324" t="str">
        <f>IF(入力!AM57="","",入力!AM57)</f>
        <v/>
      </c>
      <c r="AE137" s="379" t="str">
        <f>IF(入力!AN57="","",入力!AN57)</f>
        <v/>
      </c>
      <c r="AF137" s="324" t="str">
        <f>IF(入力!AO57="","",入力!AO57)</f>
        <v/>
      </c>
      <c r="AG137" s="379" t="str">
        <f>IF(入力!AP57="","",入力!AP57)</f>
        <v/>
      </c>
      <c r="AH137" s="324" t="str">
        <f>IF(入力!AQ57="","",入力!AQ57)</f>
        <v/>
      </c>
      <c r="AI137" s="378" t="str">
        <f>IF(入力!AR57="","",入力!AR57)</f>
        <v/>
      </c>
      <c r="AJ137" s="389" t="str">
        <f>IF(入力!AS57="","",入力!AS57)</f>
        <v/>
      </c>
      <c r="AK137" s="472" t="str">
        <f>IF(入力!AT57="","",入力!AT57)</f>
        <v/>
      </c>
      <c r="AL137" s="474" t="str">
        <f>IF(入力!AU57="",IF(入力!AV57="","",入力!AV57),IF(入力!AV57="",入力!AU57,IF(入力!AU57&gt;入力!AV57,入力!AU57,入力!AV57)))</f>
        <v/>
      </c>
      <c r="AM137" s="382" t="str">
        <f>IF(入力!AW57="",IF(入力!AX57="","",入力!AX57),IF(入力!AX57="",入力!AW57,IF(入力!AW57&gt;入力!AX57,入力!AW57,入力!AX57)))</f>
        <v/>
      </c>
      <c r="AN137" s="476" t="str">
        <f>IF(入力!K57="","", IF(入力!AC57="","", IF(入力!Z57="","", K57/243*((MAX(入力!AC57,入力!AD57,入力!AF57,入力!AG57)-243)+(MAX(入力!Z57:'入力'!AA57)-243)))))</f>
        <v/>
      </c>
    </row>
    <row r="138" spans="1:40">
      <c r="A138" s="84">
        <f>IF(入力!A58="","",入力!A58)</f>
        <v>45</v>
      </c>
      <c r="B138" s="146" t="str">
        <f>IF(入力!B58="","",入力!B58)</f>
        <v/>
      </c>
      <c r="C138" s="146" t="str">
        <f>IF(入力!C58="","",入力!C58)</f>
        <v/>
      </c>
      <c r="D138" s="175" t="str">
        <f>IF(入力!D58="","",入力!D58)</f>
        <v/>
      </c>
      <c r="E138" s="255" t="str">
        <f>IF(入力!E58="", IF(D138="","",DATEDIF(D138,入力!$C$3,"Y")),入力!E58)</f>
        <v/>
      </c>
      <c r="F138" s="220" t="str">
        <f>IF(入力!F58="","",入力!F58)</f>
        <v/>
      </c>
      <c r="G138" s="146" t="str">
        <f>IF(入力!G58="","",入力!G58)</f>
        <v/>
      </c>
      <c r="H138" s="146" t="str">
        <f>IF(入力!H58="","",入力!H58)</f>
        <v/>
      </c>
      <c r="I138" s="220" t="str">
        <f>IF(入力!I58="","",入力!I58)</f>
        <v/>
      </c>
      <c r="J138" s="121" t="str">
        <f>IF(入力!J58="","",入力!J58)</f>
        <v/>
      </c>
      <c r="K138" s="406" t="str">
        <f>IF(入力!K58="","",入力!K58)</f>
        <v/>
      </c>
      <c r="L138" s="342" t="str">
        <f>IF(入力!L58="","",入力!L58)</f>
        <v/>
      </c>
      <c r="M138" s="325" t="str">
        <f>IF(OR(入力!M58="",入力!N58=""),"",((4.57/(1.0868-0.00133*(入力!M58+入力!N58))-4.142)*100))</f>
        <v/>
      </c>
      <c r="N138" s="325" t="str">
        <f>IF(入力!O58="", IF(OR(入力!L58="",入力!M58="",入力!N58=""),"",(入力!L58-(入力!L58*(4.57/(1.0868-0.00133*(入力!M58+入力!N58))-4.142)*100)/100)),入力!O58)</f>
        <v/>
      </c>
      <c r="O138" s="325" t="str">
        <f>IF(入力!P58="", IF(入力!K58="","",IF(入力!L58="","",入力!L58/POWER(入力!K58/100,2))),入力!P58)</f>
        <v/>
      </c>
      <c r="P138" s="325" t="str">
        <f>IF(入力!Q58="","",入力!Q58)</f>
        <v/>
      </c>
      <c r="Q138" s="407" t="str">
        <f>IF(入力!R58="","",入力!R58)</f>
        <v/>
      </c>
      <c r="R138" s="468" t="str">
        <f xml:space="preserve"> IF(入力!S58="",IF(入力!T58="","",入力!T58),IF(入力!T58="",入力!S58,IF(入力!S58&gt;入力!T58,入力!T58,入力!S58)))</f>
        <v/>
      </c>
      <c r="S138" s="468" t="str">
        <f>IF(入力!U58="",IF(入力!V58="","",入力!V58),IF(入力!V58="",入力!U58,IF(入力!U58&gt;入力!V58,入力!V58,入力!U58)))</f>
        <v/>
      </c>
      <c r="T138" s="362" t="str">
        <f>IF(入力!W58="",IF(入力!X58="","",入力!X58),IF(入力!X58="",入力!W58,IF(入力!W58&gt;入力!X58,入力!W58,入力!X58)))</f>
        <v/>
      </c>
      <c r="U138" s="361" t="str">
        <f>IF(入力!Y58="", IF(入力!W58="",IF(入力!X58="","",入力!X58-入力!Q58),IF(入力!X58="",入力!W58-入力!Q58,IF(入力!W58&gt;入力!X58,入力!W58-入力!Q58,入力!X58-入力!Q58))),入力!Y58)</f>
        <v/>
      </c>
      <c r="V138" s="361" t="str">
        <f>IF(入力!Z58="",IF(入力!AA58="","",入力!AA58),IF(入力!AA58="",入力!Z58,IF(入力!Z58&gt;入力!AA58,入力!Z58,入力!AA58)))</f>
        <v/>
      </c>
      <c r="W138" s="361" t="str">
        <f>IF(入力!AB58="", IF(入力!Z58="",IF(入力!AA58="","",入力!AA58-入力!Q58),IF(入力!AA58="",入力!Z58-入力!Q58,IF(入力!Z58&gt;入力!AA58,入力!Z58-入力!Q58,入力!AA58-入力!Q58))),入力!AB58)</f>
        <v/>
      </c>
      <c r="X138" s="361" t="str">
        <f>IF(入力!AC58="",IF(入力!AD58="","",入力!AD58),IF(入力!AD58="",入力!AC58,IF(入力!AC58&gt;入力!AD58,入力!AC58,入力!AD58)))</f>
        <v/>
      </c>
      <c r="Y138" s="361" t="str">
        <f>IF(入力!AE58="", IF(入力!AC58="",IF(入力!AD58="","",入力!AD58-入力!Q58),IF(入力!AD58="",入力!AC58-入力!Q58,IF(入力!AC58&gt;入力!AD58,入力!AC58-入力!Q58,入力!AD58-入力!Q58))),入力!AE58)</f>
        <v/>
      </c>
      <c r="Z138" s="361" t="str">
        <f>IF(入力!AF58="",IF(入力!AG58="","",入力!AG58),IF(入力!AG58="",入力!AF58,IF(入力!AF58&gt;入力!AG58,入力!AF58,入力!AG58)))</f>
        <v/>
      </c>
      <c r="AA138" s="361" t="str">
        <f>IF(入力!AH58="", IF(入力!AF58="",IF(入力!AG58="","",入力!AG58-入力!Q58),IF(入力!AG58="",入力!AF58-入力!Q58,IF(入力!AF58&gt;入力!AG58,入力!AF58-入力!Q58,入力!AG58-入力!Q58))),入力!AH58)</f>
        <v/>
      </c>
      <c r="AB138" s="354" t="str">
        <f>IF(入力!AI58="",IF(入力!AJ58="","",入力!AJ58),IF(入力!AJ58="",入力!AI58,IF(入力!AI58&gt;入力!AJ58,入力!AI58,入力!AJ58)))</f>
        <v/>
      </c>
      <c r="AC138" s="468" t="str">
        <f>IF(入力!AK58="",IF(入力!AL58="","",入力!AL58),IF(入力!AL58="",入力!AK58,IF(入力!AK58&gt;入力!AL58,入力!AK58,入力!AL58)))</f>
        <v/>
      </c>
      <c r="AD138" s="324" t="str">
        <f>IF(入力!AM58="","",入力!AM58)</f>
        <v/>
      </c>
      <c r="AE138" s="379" t="str">
        <f>IF(入力!AN58="","",入力!AN58)</f>
        <v/>
      </c>
      <c r="AF138" s="324" t="str">
        <f>IF(入力!AO58="","",入力!AO58)</f>
        <v/>
      </c>
      <c r="AG138" s="379" t="str">
        <f>IF(入力!AP58="","",入力!AP58)</f>
        <v/>
      </c>
      <c r="AH138" s="324" t="str">
        <f>IF(入力!AQ58="","",入力!AQ58)</f>
        <v/>
      </c>
      <c r="AI138" s="378" t="str">
        <f>IF(入力!AR58="","",入力!AR58)</f>
        <v/>
      </c>
      <c r="AJ138" s="389" t="str">
        <f>IF(入力!AS58="","",入力!AS58)</f>
        <v/>
      </c>
      <c r="AK138" s="472" t="str">
        <f>IF(入力!AT58="","",入力!AT58)</f>
        <v/>
      </c>
      <c r="AL138" s="474" t="str">
        <f>IF(入力!AU58="",IF(入力!AV58="","",入力!AV58),IF(入力!AV58="",入力!AU58,IF(入力!AU58&gt;入力!AV58,入力!AU58,入力!AV58)))</f>
        <v/>
      </c>
      <c r="AM138" s="382" t="str">
        <f>IF(入力!AW58="",IF(入力!AX58="","",入力!AX58),IF(入力!AX58="",入力!AW58,IF(入力!AW58&gt;入力!AX58,入力!AW58,入力!AX58)))</f>
        <v/>
      </c>
      <c r="AN138" s="476" t="str">
        <f>IF(入力!K58="","", IF(入力!AC58="","", IF(入力!Z58="","", K58/243*((MAX(入力!AC58,入力!AD58,入力!AF58,入力!AG58)-243)+(MAX(入力!Z58:'入力'!AA58)-243)))))</f>
        <v/>
      </c>
    </row>
    <row r="139" spans="1:40">
      <c r="A139" s="84">
        <f>IF(入力!A59="","",入力!A59)</f>
        <v>46</v>
      </c>
      <c r="B139" s="146" t="str">
        <f>IF(入力!B59="","",入力!B59)</f>
        <v/>
      </c>
      <c r="C139" s="146" t="str">
        <f>IF(入力!C59="","",入力!C59)</f>
        <v/>
      </c>
      <c r="D139" s="175" t="str">
        <f>IF(入力!D59="","",入力!D59)</f>
        <v/>
      </c>
      <c r="E139" s="255" t="str">
        <f>IF(入力!E59="", IF(D139="","",DATEDIF(D139,入力!$C$3,"Y")),入力!E59)</f>
        <v/>
      </c>
      <c r="F139" s="220" t="str">
        <f>IF(入力!F59="","",入力!F59)</f>
        <v/>
      </c>
      <c r="G139" s="146" t="str">
        <f>IF(入力!G59="","",入力!G59)</f>
        <v/>
      </c>
      <c r="H139" s="146" t="str">
        <f>IF(入力!H59="","",入力!H59)</f>
        <v/>
      </c>
      <c r="I139" s="220" t="str">
        <f>IF(入力!I59="","",入力!I59)</f>
        <v/>
      </c>
      <c r="J139" s="121" t="str">
        <f>IF(入力!J59="","",入力!J59)</f>
        <v/>
      </c>
      <c r="K139" s="406" t="str">
        <f>IF(入力!K59="","",入力!K59)</f>
        <v/>
      </c>
      <c r="L139" s="342" t="str">
        <f>IF(入力!L59="","",入力!L59)</f>
        <v/>
      </c>
      <c r="M139" s="325" t="str">
        <f>IF(OR(入力!M59="",入力!N59=""),"",((4.57/(1.0868-0.00133*(入力!M59+入力!N59))-4.142)*100))</f>
        <v/>
      </c>
      <c r="N139" s="325" t="str">
        <f>IF(入力!O59="", IF(OR(入力!L59="",入力!M59="",入力!N59=""),"",(入力!L59-(入力!L59*(4.57/(1.0868-0.00133*(入力!M59+入力!N59))-4.142)*100)/100)),入力!O59)</f>
        <v/>
      </c>
      <c r="O139" s="325" t="str">
        <f>IF(入力!P59="", IF(入力!K59="","",IF(入力!L59="","",入力!L59/POWER(入力!K59/100,2))),入力!P59)</f>
        <v/>
      </c>
      <c r="P139" s="325" t="str">
        <f>IF(入力!Q59="","",入力!Q59)</f>
        <v/>
      </c>
      <c r="Q139" s="407" t="str">
        <f>IF(入力!R59="","",入力!R59)</f>
        <v/>
      </c>
      <c r="R139" s="468" t="str">
        <f xml:space="preserve"> IF(入力!S59="",IF(入力!T59="","",入力!T59),IF(入力!T59="",入力!S59,IF(入力!S59&gt;入力!T59,入力!T59,入力!S59)))</f>
        <v/>
      </c>
      <c r="S139" s="468" t="str">
        <f>IF(入力!U59="",IF(入力!V59="","",入力!V59),IF(入力!V59="",入力!U59,IF(入力!U59&gt;入力!V59,入力!V59,入力!U59)))</f>
        <v/>
      </c>
      <c r="T139" s="362" t="str">
        <f>IF(入力!W59="",IF(入力!X59="","",入力!X59),IF(入力!X59="",入力!W59,IF(入力!W59&gt;入力!X59,入力!W59,入力!X59)))</f>
        <v/>
      </c>
      <c r="U139" s="361" t="str">
        <f>IF(入力!Y59="", IF(入力!W59="",IF(入力!X59="","",入力!X59-入力!Q59),IF(入力!X59="",入力!W59-入力!Q59,IF(入力!W59&gt;入力!X59,入力!W59-入力!Q59,入力!X59-入力!Q59))),入力!Y59)</f>
        <v/>
      </c>
      <c r="V139" s="361" t="str">
        <f>IF(入力!Z59="",IF(入力!AA59="","",入力!AA59),IF(入力!AA59="",入力!Z59,IF(入力!Z59&gt;入力!AA59,入力!Z59,入力!AA59)))</f>
        <v/>
      </c>
      <c r="W139" s="361" t="str">
        <f>IF(入力!AB59="", IF(入力!Z59="",IF(入力!AA59="","",入力!AA59-入力!Q59),IF(入力!AA59="",入力!Z59-入力!Q59,IF(入力!Z59&gt;入力!AA59,入力!Z59-入力!Q59,入力!AA59-入力!Q59))),入力!AB59)</f>
        <v/>
      </c>
      <c r="X139" s="361" t="str">
        <f>IF(入力!AC59="",IF(入力!AD59="","",入力!AD59),IF(入力!AD59="",入力!AC59,IF(入力!AC59&gt;入力!AD59,入力!AC59,入力!AD59)))</f>
        <v/>
      </c>
      <c r="Y139" s="361" t="str">
        <f>IF(入力!AE59="", IF(入力!AC59="",IF(入力!AD59="","",入力!AD59-入力!Q59),IF(入力!AD59="",入力!AC59-入力!Q59,IF(入力!AC59&gt;入力!AD59,入力!AC59-入力!Q59,入力!AD59-入力!Q59))),入力!AE59)</f>
        <v/>
      </c>
      <c r="Z139" s="361" t="str">
        <f>IF(入力!AF59="",IF(入力!AG59="","",入力!AG59),IF(入力!AG59="",入力!AF59,IF(入力!AF59&gt;入力!AG59,入力!AF59,入力!AG59)))</f>
        <v/>
      </c>
      <c r="AA139" s="361" t="str">
        <f>IF(入力!AH59="", IF(入力!AF59="",IF(入力!AG59="","",入力!AG59-入力!Q59),IF(入力!AG59="",入力!AF59-入力!Q59,IF(入力!AF59&gt;入力!AG59,入力!AF59-入力!Q59,入力!AG59-入力!Q59))),入力!AH59)</f>
        <v/>
      </c>
      <c r="AB139" s="354" t="str">
        <f>IF(入力!AI59="",IF(入力!AJ59="","",入力!AJ59),IF(入力!AJ59="",入力!AI59,IF(入力!AI59&gt;入力!AJ59,入力!AI59,入力!AJ59)))</f>
        <v/>
      </c>
      <c r="AC139" s="468" t="str">
        <f>IF(入力!AK59="",IF(入力!AL59="","",入力!AL59),IF(入力!AL59="",入力!AK59,IF(入力!AK59&gt;入力!AL59,入力!AK59,入力!AL59)))</f>
        <v/>
      </c>
      <c r="AD139" s="324" t="str">
        <f>IF(入力!AM59="","",入力!AM59)</f>
        <v/>
      </c>
      <c r="AE139" s="379" t="str">
        <f>IF(入力!AN59="","",入力!AN59)</f>
        <v/>
      </c>
      <c r="AF139" s="324" t="str">
        <f>IF(入力!AO59="","",入力!AO59)</f>
        <v/>
      </c>
      <c r="AG139" s="379" t="str">
        <f>IF(入力!AP59="","",入力!AP59)</f>
        <v/>
      </c>
      <c r="AH139" s="324" t="str">
        <f>IF(入力!AQ59="","",入力!AQ59)</f>
        <v/>
      </c>
      <c r="AI139" s="378" t="str">
        <f>IF(入力!AR59="","",入力!AR59)</f>
        <v/>
      </c>
      <c r="AJ139" s="389" t="str">
        <f>IF(入力!AS59="","",入力!AS59)</f>
        <v/>
      </c>
      <c r="AK139" s="472" t="str">
        <f>IF(入力!AT59="","",入力!AT59)</f>
        <v/>
      </c>
      <c r="AL139" s="474" t="str">
        <f>IF(入力!AU59="",IF(入力!AV59="","",入力!AV59),IF(入力!AV59="",入力!AU59,IF(入力!AU59&gt;入力!AV59,入力!AU59,入力!AV59)))</f>
        <v/>
      </c>
      <c r="AM139" s="382" t="str">
        <f>IF(入力!AW59="",IF(入力!AX59="","",入力!AX59),IF(入力!AX59="",入力!AW59,IF(入力!AW59&gt;入力!AX59,入力!AW59,入力!AX59)))</f>
        <v/>
      </c>
      <c r="AN139" s="476" t="str">
        <f>IF(入力!K59="","", IF(入力!AC59="","", IF(入力!Z59="","", K59/243*((MAX(入力!AC59,入力!AD59,入力!AF59,入力!AG59)-243)+(MAX(入力!Z59:'入力'!AA59)-243)))))</f>
        <v/>
      </c>
    </row>
    <row r="140" spans="1:40">
      <c r="A140" s="84">
        <f>IF(入力!A60="","",入力!A60)</f>
        <v>47</v>
      </c>
      <c r="B140" s="146" t="str">
        <f>IF(入力!B60="","",入力!B60)</f>
        <v/>
      </c>
      <c r="C140" s="146" t="str">
        <f>IF(入力!C60="","",入力!C60)</f>
        <v/>
      </c>
      <c r="D140" s="175" t="str">
        <f>IF(入力!D60="","",入力!D60)</f>
        <v/>
      </c>
      <c r="E140" s="255" t="str">
        <f>IF(入力!E60="", IF(D140="","",DATEDIF(D140,入力!$C$3,"Y")),入力!E60)</f>
        <v/>
      </c>
      <c r="F140" s="220" t="str">
        <f>IF(入力!F60="","",入力!F60)</f>
        <v/>
      </c>
      <c r="G140" s="146" t="str">
        <f>IF(入力!G60="","",入力!G60)</f>
        <v/>
      </c>
      <c r="H140" s="146" t="str">
        <f>IF(入力!H60="","",入力!H60)</f>
        <v/>
      </c>
      <c r="I140" s="220" t="str">
        <f>IF(入力!I60="","",入力!I60)</f>
        <v/>
      </c>
      <c r="J140" s="121" t="str">
        <f>IF(入力!J60="","",入力!J60)</f>
        <v/>
      </c>
      <c r="K140" s="406" t="str">
        <f>IF(入力!K60="","",入力!K60)</f>
        <v/>
      </c>
      <c r="L140" s="342" t="str">
        <f>IF(入力!L60="","",入力!L60)</f>
        <v/>
      </c>
      <c r="M140" s="325" t="str">
        <f>IF(OR(入力!M60="",入力!N60=""),"",((4.57/(1.0868-0.00133*(入力!M60+入力!N60))-4.142)*100))</f>
        <v/>
      </c>
      <c r="N140" s="325" t="str">
        <f>IF(入力!O60="", IF(OR(入力!L60="",入力!M60="",入力!N60=""),"",(入力!L60-(入力!L60*(4.57/(1.0868-0.00133*(入力!M60+入力!N60))-4.142)*100)/100)),入力!O60)</f>
        <v/>
      </c>
      <c r="O140" s="325" t="str">
        <f>IF(入力!P60="", IF(入力!K60="","",IF(入力!L60="","",入力!L60/POWER(入力!K60/100,2))),入力!P60)</f>
        <v/>
      </c>
      <c r="P140" s="325" t="str">
        <f>IF(入力!Q60="","",入力!Q60)</f>
        <v/>
      </c>
      <c r="Q140" s="407" t="str">
        <f>IF(入力!R60="","",入力!R60)</f>
        <v/>
      </c>
      <c r="R140" s="468" t="str">
        <f xml:space="preserve"> IF(入力!S60="",IF(入力!T60="","",入力!T60),IF(入力!T60="",入力!S60,IF(入力!S60&gt;入力!T60,入力!T60,入力!S60)))</f>
        <v/>
      </c>
      <c r="S140" s="468" t="str">
        <f>IF(入力!U60="",IF(入力!V60="","",入力!V60),IF(入力!V60="",入力!U60,IF(入力!U60&gt;入力!V60,入力!V60,入力!U60)))</f>
        <v/>
      </c>
      <c r="T140" s="362" t="str">
        <f>IF(入力!W60="",IF(入力!X60="","",入力!X60),IF(入力!X60="",入力!W60,IF(入力!W60&gt;入力!X60,入力!W60,入力!X60)))</f>
        <v/>
      </c>
      <c r="U140" s="361" t="str">
        <f>IF(入力!Y60="", IF(入力!W60="",IF(入力!X60="","",入力!X60-入力!Q60),IF(入力!X60="",入力!W60-入力!Q60,IF(入力!W60&gt;入力!X60,入力!W60-入力!Q60,入力!X60-入力!Q60))),入力!Y60)</f>
        <v/>
      </c>
      <c r="V140" s="361" t="str">
        <f>IF(入力!Z60="",IF(入力!AA60="","",入力!AA60),IF(入力!AA60="",入力!Z60,IF(入力!Z60&gt;入力!AA60,入力!Z60,入力!AA60)))</f>
        <v/>
      </c>
      <c r="W140" s="361" t="str">
        <f>IF(入力!AB60="", IF(入力!Z60="",IF(入力!AA60="","",入力!AA60-入力!Q60),IF(入力!AA60="",入力!Z60-入力!Q60,IF(入力!Z60&gt;入力!AA60,入力!Z60-入力!Q60,入力!AA60-入力!Q60))),入力!AB60)</f>
        <v/>
      </c>
      <c r="X140" s="361" t="str">
        <f>IF(入力!AC60="",IF(入力!AD60="","",入力!AD60),IF(入力!AD60="",入力!AC60,IF(入力!AC60&gt;入力!AD60,入力!AC60,入力!AD60)))</f>
        <v/>
      </c>
      <c r="Y140" s="361" t="str">
        <f>IF(入力!AE60="", IF(入力!AC60="",IF(入力!AD60="","",入力!AD60-入力!Q60),IF(入力!AD60="",入力!AC60-入力!Q60,IF(入力!AC60&gt;入力!AD60,入力!AC60-入力!Q60,入力!AD60-入力!Q60))),入力!AE60)</f>
        <v/>
      </c>
      <c r="Z140" s="361" t="str">
        <f>IF(入力!AF60="",IF(入力!AG60="","",入力!AG60),IF(入力!AG60="",入力!AF60,IF(入力!AF60&gt;入力!AG60,入力!AF60,入力!AG60)))</f>
        <v/>
      </c>
      <c r="AA140" s="361" t="str">
        <f>IF(入力!AH60="", IF(入力!AF60="",IF(入力!AG60="","",入力!AG60-入力!Q60),IF(入力!AG60="",入力!AF60-入力!Q60,IF(入力!AF60&gt;入力!AG60,入力!AF60-入力!Q60,入力!AG60-入力!Q60))),入力!AH60)</f>
        <v/>
      </c>
      <c r="AB140" s="354" t="str">
        <f>IF(入力!AI60="",IF(入力!AJ60="","",入力!AJ60),IF(入力!AJ60="",入力!AI60,IF(入力!AI60&gt;入力!AJ60,入力!AI60,入力!AJ60)))</f>
        <v/>
      </c>
      <c r="AC140" s="468" t="str">
        <f>IF(入力!AK60="",IF(入力!AL60="","",入力!AL60),IF(入力!AL60="",入力!AK60,IF(入力!AK60&gt;入力!AL60,入力!AK60,入力!AL60)))</f>
        <v/>
      </c>
      <c r="AD140" s="324" t="str">
        <f>IF(入力!AM60="","",入力!AM60)</f>
        <v/>
      </c>
      <c r="AE140" s="379" t="str">
        <f>IF(入力!AN60="","",入力!AN60)</f>
        <v/>
      </c>
      <c r="AF140" s="324" t="str">
        <f>IF(入力!AO60="","",入力!AO60)</f>
        <v/>
      </c>
      <c r="AG140" s="379" t="str">
        <f>IF(入力!AP60="","",入力!AP60)</f>
        <v/>
      </c>
      <c r="AH140" s="324" t="str">
        <f>IF(入力!AQ60="","",入力!AQ60)</f>
        <v/>
      </c>
      <c r="AI140" s="378" t="str">
        <f>IF(入力!AR60="","",入力!AR60)</f>
        <v/>
      </c>
      <c r="AJ140" s="389" t="str">
        <f>IF(入力!AS60="","",入力!AS60)</f>
        <v/>
      </c>
      <c r="AK140" s="472" t="str">
        <f>IF(入力!AT60="","",入力!AT60)</f>
        <v/>
      </c>
      <c r="AL140" s="474" t="str">
        <f>IF(入力!AU60="",IF(入力!AV60="","",入力!AV60),IF(入力!AV60="",入力!AU60,IF(入力!AU60&gt;入力!AV60,入力!AU60,入力!AV60)))</f>
        <v/>
      </c>
      <c r="AM140" s="382" t="str">
        <f>IF(入力!AW60="",IF(入力!AX60="","",入力!AX60),IF(入力!AX60="",入力!AW60,IF(入力!AW60&gt;入力!AX60,入力!AW60,入力!AX60)))</f>
        <v/>
      </c>
      <c r="AN140" s="476" t="str">
        <f>IF(入力!K60="","", IF(入力!AC60="","", IF(入力!Z60="","", K60/243*((MAX(入力!AC60,入力!AD60,入力!AF60,入力!AG60)-243)+(MAX(入力!Z60:'入力'!AA60)-243)))))</f>
        <v/>
      </c>
    </row>
    <row r="141" spans="1:40">
      <c r="A141" s="84">
        <f>IF(入力!A61="","",入力!A61)</f>
        <v>48</v>
      </c>
      <c r="B141" s="146" t="str">
        <f>IF(入力!B61="","",入力!B61)</f>
        <v/>
      </c>
      <c r="C141" s="146" t="str">
        <f>IF(入力!C61="","",入力!C61)</f>
        <v/>
      </c>
      <c r="D141" s="175" t="str">
        <f>IF(入力!D61="","",入力!D61)</f>
        <v/>
      </c>
      <c r="E141" s="255" t="str">
        <f>IF(入力!E61="", IF(D141="","",DATEDIF(D141,入力!$C$3,"Y")),入力!E61)</f>
        <v/>
      </c>
      <c r="F141" s="220" t="str">
        <f>IF(入力!F61="","",入力!F61)</f>
        <v/>
      </c>
      <c r="G141" s="146" t="str">
        <f>IF(入力!G61="","",入力!G61)</f>
        <v/>
      </c>
      <c r="H141" s="146" t="str">
        <f>IF(入力!H61="","",入力!H61)</f>
        <v/>
      </c>
      <c r="I141" s="220" t="str">
        <f>IF(入力!I61="","",入力!I61)</f>
        <v/>
      </c>
      <c r="J141" s="121" t="str">
        <f>IF(入力!J61="","",入力!J61)</f>
        <v/>
      </c>
      <c r="K141" s="406" t="str">
        <f>IF(入力!K61="","",入力!K61)</f>
        <v/>
      </c>
      <c r="L141" s="342" t="str">
        <f>IF(入力!L61="","",入力!L61)</f>
        <v/>
      </c>
      <c r="M141" s="325" t="str">
        <f>IF(OR(入力!M61="",入力!N61=""),"",((4.57/(1.0868-0.00133*(入力!M61+入力!N61))-4.142)*100))</f>
        <v/>
      </c>
      <c r="N141" s="325" t="str">
        <f>IF(入力!O61="", IF(OR(入力!L61="",入力!M61="",入力!N61=""),"",(入力!L61-(入力!L61*(4.57/(1.0868-0.00133*(入力!M61+入力!N61))-4.142)*100)/100)),入力!O61)</f>
        <v/>
      </c>
      <c r="O141" s="325" t="str">
        <f>IF(入力!P61="", IF(入力!K61="","",IF(入力!L61="","",入力!L61/POWER(入力!K61/100,2))),入力!P61)</f>
        <v/>
      </c>
      <c r="P141" s="325" t="str">
        <f>IF(入力!Q61="","",入力!Q61)</f>
        <v/>
      </c>
      <c r="Q141" s="407" t="str">
        <f>IF(入力!R61="","",入力!R61)</f>
        <v/>
      </c>
      <c r="R141" s="468" t="str">
        <f xml:space="preserve"> IF(入力!S61="",IF(入力!T61="","",入力!T61),IF(入力!T61="",入力!S61,IF(入力!S61&gt;入力!T61,入力!T61,入力!S61)))</f>
        <v/>
      </c>
      <c r="S141" s="468" t="str">
        <f>IF(入力!U61="",IF(入力!V61="","",入力!V61),IF(入力!V61="",入力!U61,IF(入力!U61&gt;入力!V61,入力!V61,入力!U61)))</f>
        <v/>
      </c>
      <c r="T141" s="362" t="str">
        <f>IF(入力!W61="",IF(入力!X61="","",入力!X61),IF(入力!X61="",入力!W61,IF(入力!W61&gt;入力!X61,入力!W61,入力!X61)))</f>
        <v/>
      </c>
      <c r="U141" s="361" t="str">
        <f>IF(入力!Y61="", IF(入力!W61="",IF(入力!X61="","",入力!X61-入力!Q61),IF(入力!X61="",入力!W61-入力!Q61,IF(入力!W61&gt;入力!X61,入力!W61-入力!Q61,入力!X61-入力!Q61))),入力!Y61)</f>
        <v/>
      </c>
      <c r="V141" s="361" t="str">
        <f>IF(入力!Z61="",IF(入力!AA61="","",入力!AA61),IF(入力!AA61="",入力!Z61,IF(入力!Z61&gt;入力!AA61,入力!Z61,入力!AA61)))</f>
        <v/>
      </c>
      <c r="W141" s="361" t="str">
        <f>IF(入力!AB61="", IF(入力!Z61="",IF(入力!AA61="","",入力!AA61-入力!Q61),IF(入力!AA61="",入力!Z61-入力!Q61,IF(入力!Z61&gt;入力!AA61,入力!Z61-入力!Q61,入力!AA61-入力!Q61))),入力!AB61)</f>
        <v/>
      </c>
      <c r="X141" s="361" t="str">
        <f>IF(入力!AC61="",IF(入力!AD61="","",入力!AD61),IF(入力!AD61="",入力!AC61,IF(入力!AC61&gt;入力!AD61,入力!AC61,入力!AD61)))</f>
        <v/>
      </c>
      <c r="Y141" s="361" t="str">
        <f>IF(入力!AE61="", IF(入力!AC61="",IF(入力!AD61="","",入力!AD61-入力!Q61),IF(入力!AD61="",入力!AC61-入力!Q61,IF(入力!AC61&gt;入力!AD61,入力!AC61-入力!Q61,入力!AD61-入力!Q61))),入力!AE61)</f>
        <v/>
      </c>
      <c r="Z141" s="361" t="str">
        <f>IF(入力!AF61="",IF(入力!AG61="","",入力!AG61),IF(入力!AG61="",入力!AF61,IF(入力!AF61&gt;入力!AG61,入力!AF61,入力!AG61)))</f>
        <v/>
      </c>
      <c r="AA141" s="361" t="str">
        <f>IF(入力!AH61="", IF(入力!AF61="",IF(入力!AG61="","",入力!AG61-入力!Q61),IF(入力!AG61="",入力!AF61-入力!Q61,IF(入力!AF61&gt;入力!AG61,入力!AF61-入力!Q61,入力!AG61-入力!Q61))),入力!AH61)</f>
        <v/>
      </c>
      <c r="AB141" s="354" t="str">
        <f>IF(入力!AI61="",IF(入力!AJ61="","",入力!AJ61),IF(入力!AJ61="",入力!AI61,IF(入力!AI61&gt;入力!AJ61,入力!AI61,入力!AJ61)))</f>
        <v/>
      </c>
      <c r="AC141" s="468" t="str">
        <f>IF(入力!AK61="",IF(入力!AL61="","",入力!AL61),IF(入力!AL61="",入力!AK61,IF(入力!AK61&gt;入力!AL61,入力!AK61,入力!AL61)))</f>
        <v/>
      </c>
      <c r="AD141" s="324" t="str">
        <f>IF(入力!AM61="","",入力!AM61)</f>
        <v/>
      </c>
      <c r="AE141" s="379" t="str">
        <f>IF(入力!AN61="","",入力!AN61)</f>
        <v/>
      </c>
      <c r="AF141" s="324" t="str">
        <f>IF(入力!AO61="","",入力!AO61)</f>
        <v/>
      </c>
      <c r="AG141" s="379" t="str">
        <f>IF(入力!AP61="","",入力!AP61)</f>
        <v/>
      </c>
      <c r="AH141" s="324" t="str">
        <f>IF(入力!AQ61="","",入力!AQ61)</f>
        <v/>
      </c>
      <c r="AI141" s="378" t="str">
        <f>IF(入力!AR61="","",入力!AR61)</f>
        <v/>
      </c>
      <c r="AJ141" s="389" t="str">
        <f>IF(入力!AS61="","",入力!AS61)</f>
        <v/>
      </c>
      <c r="AK141" s="472" t="str">
        <f>IF(入力!AT61="","",入力!AT61)</f>
        <v/>
      </c>
      <c r="AL141" s="474" t="str">
        <f>IF(入力!AU61="",IF(入力!AV61="","",入力!AV61),IF(入力!AV61="",入力!AU61,IF(入力!AU61&gt;入力!AV61,入力!AU61,入力!AV61)))</f>
        <v/>
      </c>
      <c r="AM141" s="382" t="str">
        <f>IF(入力!AW61="",IF(入力!AX61="","",入力!AX61),IF(入力!AX61="",入力!AW61,IF(入力!AW61&gt;入力!AX61,入力!AW61,入力!AX61)))</f>
        <v/>
      </c>
      <c r="AN141" s="476" t="str">
        <f>IF(入力!K61="","", IF(入力!AC61="","", IF(入力!Z61="","", K61/243*((MAX(入力!AC61,入力!AD61,入力!AF61,入力!AG61)-243)+(MAX(入力!Z61:'入力'!AA61)-243)))))</f>
        <v/>
      </c>
    </row>
    <row r="142" spans="1:40">
      <c r="A142" s="84">
        <f>IF(入力!A62="","",入力!A62)</f>
        <v>49</v>
      </c>
      <c r="B142" s="146" t="str">
        <f>IF(入力!B62="","",入力!B62)</f>
        <v/>
      </c>
      <c r="C142" s="146" t="str">
        <f>IF(入力!C62="","",入力!C62)</f>
        <v/>
      </c>
      <c r="D142" s="175" t="str">
        <f>IF(入力!D62="","",入力!D62)</f>
        <v/>
      </c>
      <c r="E142" s="255" t="str">
        <f>IF(入力!E62="", IF(D142="","",DATEDIF(D142,入力!$C$3,"Y")),入力!E62)</f>
        <v/>
      </c>
      <c r="F142" s="220" t="str">
        <f>IF(入力!F62="","",入力!F62)</f>
        <v/>
      </c>
      <c r="G142" s="146" t="str">
        <f>IF(入力!G62="","",入力!G62)</f>
        <v/>
      </c>
      <c r="H142" s="146" t="str">
        <f>IF(入力!H62="","",入力!H62)</f>
        <v/>
      </c>
      <c r="I142" s="220" t="str">
        <f>IF(入力!I62="","",入力!I62)</f>
        <v/>
      </c>
      <c r="J142" s="121" t="str">
        <f>IF(入力!J62="","",入力!J62)</f>
        <v/>
      </c>
      <c r="K142" s="406" t="str">
        <f>IF(入力!K62="","",入力!K62)</f>
        <v/>
      </c>
      <c r="L142" s="342" t="str">
        <f>IF(入力!L62="","",入力!L62)</f>
        <v/>
      </c>
      <c r="M142" s="325" t="str">
        <f>IF(OR(入力!M62="",入力!N62=""),"",((4.57/(1.0868-0.00133*(入力!M62+入力!N62))-4.142)*100))</f>
        <v/>
      </c>
      <c r="N142" s="325" t="str">
        <f>IF(入力!O62="", IF(OR(入力!L62="",入力!M62="",入力!N62=""),"",(入力!L62-(入力!L62*(4.57/(1.0868-0.00133*(入力!M62+入力!N62))-4.142)*100)/100)),入力!O62)</f>
        <v/>
      </c>
      <c r="O142" s="325" t="str">
        <f>IF(入力!P62="", IF(入力!K62="","",IF(入力!L62="","",入力!L62/POWER(入力!K62/100,2))),入力!P62)</f>
        <v/>
      </c>
      <c r="P142" s="325" t="str">
        <f>IF(入力!Q62="","",入力!Q62)</f>
        <v/>
      </c>
      <c r="Q142" s="407" t="str">
        <f>IF(入力!R62="","",入力!R62)</f>
        <v/>
      </c>
      <c r="R142" s="468" t="str">
        <f xml:space="preserve"> IF(入力!S62="",IF(入力!T62="","",入力!T62),IF(入力!T62="",入力!S62,IF(入力!S62&gt;入力!T62,入力!T62,入力!S62)))</f>
        <v/>
      </c>
      <c r="S142" s="468" t="str">
        <f>IF(入力!U62="",IF(入力!V62="","",入力!V62),IF(入力!V62="",入力!U62,IF(入力!U62&gt;入力!V62,入力!V62,入力!U62)))</f>
        <v/>
      </c>
      <c r="T142" s="362" t="str">
        <f>IF(入力!W62="",IF(入力!X62="","",入力!X62),IF(入力!X62="",入力!W62,IF(入力!W62&gt;入力!X62,入力!W62,入力!X62)))</f>
        <v/>
      </c>
      <c r="U142" s="361" t="str">
        <f>IF(入力!Y62="", IF(入力!W62="",IF(入力!X62="","",入力!X62-入力!Q62),IF(入力!X62="",入力!W62-入力!Q62,IF(入力!W62&gt;入力!X62,入力!W62-入力!Q62,入力!X62-入力!Q62))),入力!Y62)</f>
        <v/>
      </c>
      <c r="V142" s="361" t="str">
        <f>IF(入力!Z62="",IF(入力!AA62="","",入力!AA62),IF(入力!AA62="",入力!Z62,IF(入力!Z62&gt;入力!AA62,入力!Z62,入力!AA62)))</f>
        <v/>
      </c>
      <c r="W142" s="361" t="str">
        <f>IF(入力!AB62="", IF(入力!Z62="",IF(入力!AA62="","",入力!AA62-入力!Q62),IF(入力!AA62="",入力!Z62-入力!Q62,IF(入力!Z62&gt;入力!AA62,入力!Z62-入力!Q62,入力!AA62-入力!Q62))),入力!AB62)</f>
        <v/>
      </c>
      <c r="X142" s="361" t="str">
        <f>IF(入力!AC62="",IF(入力!AD62="","",入力!AD62),IF(入力!AD62="",入力!AC62,IF(入力!AC62&gt;入力!AD62,入力!AC62,入力!AD62)))</f>
        <v/>
      </c>
      <c r="Y142" s="361" t="str">
        <f>IF(入力!AE62="", IF(入力!AC62="",IF(入力!AD62="","",入力!AD62-入力!Q62),IF(入力!AD62="",入力!AC62-入力!Q62,IF(入力!AC62&gt;入力!AD62,入力!AC62-入力!Q62,入力!AD62-入力!Q62))),入力!AE62)</f>
        <v/>
      </c>
      <c r="Z142" s="361" t="str">
        <f>IF(入力!AF62="",IF(入力!AG62="","",入力!AG62),IF(入力!AG62="",入力!AF62,IF(入力!AF62&gt;入力!AG62,入力!AF62,入力!AG62)))</f>
        <v/>
      </c>
      <c r="AA142" s="361" t="str">
        <f>IF(入力!AH62="", IF(入力!AF62="",IF(入力!AG62="","",入力!AG62-入力!Q62),IF(入力!AG62="",入力!AF62-入力!Q62,IF(入力!AF62&gt;入力!AG62,入力!AF62-入力!Q62,入力!AG62-入力!Q62))),入力!AH62)</f>
        <v/>
      </c>
      <c r="AB142" s="354" t="str">
        <f>IF(入力!AI62="",IF(入力!AJ62="","",入力!AJ62),IF(入力!AJ62="",入力!AI62,IF(入力!AI62&gt;入力!AJ62,入力!AI62,入力!AJ62)))</f>
        <v/>
      </c>
      <c r="AC142" s="468" t="str">
        <f>IF(入力!AK62="",IF(入力!AL62="","",入力!AL62),IF(入力!AL62="",入力!AK62,IF(入力!AK62&gt;入力!AL62,入力!AK62,入力!AL62)))</f>
        <v/>
      </c>
      <c r="AD142" s="324" t="str">
        <f>IF(入力!AM62="","",入力!AM62)</f>
        <v/>
      </c>
      <c r="AE142" s="379" t="str">
        <f>IF(入力!AN62="","",入力!AN62)</f>
        <v/>
      </c>
      <c r="AF142" s="324" t="str">
        <f>IF(入力!AO62="","",入力!AO62)</f>
        <v/>
      </c>
      <c r="AG142" s="379" t="str">
        <f>IF(入力!AP62="","",入力!AP62)</f>
        <v/>
      </c>
      <c r="AH142" s="324" t="str">
        <f>IF(入力!AQ62="","",入力!AQ62)</f>
        <v/>
      </c>
      <c r="AI142" s="378" t="str">
        <f>IF(入力!AR62="","",入力!AR62)</f>
        <v/>
      </c>
      <c r="AJ142" s="389" t="str">
        <f>IF(入力!AS62="","",入力!AS62)</f>
        <v/>
      </c>
      <c r="AK142" s="472" t="str">
        <f>IF(入力!AT62="","",入力!AT62)</f>
        <v/>
      </c>
      <c r="AL142" s="474" t="str">
        <f>IF(入力!AU62="",IF(入力!AV62="","",入力!AV62),IF(入力!AV62="",入力!AU62,IF(入力!AU62&gt;入力!AV62,入力!AU62,入力!AV62)))</f>
        <v/>
      </c>
      <c r="AM142" s="382" t="str">
        <f>IF(入力!AW62="",IF(入力!AX62="","",入力!AX62),IF(入力!AX62="",入力!AW62,IF(入力!AW62&gt;入力!AX62,入力!AW62,入力!AX62)))</f>
        <v/>
      </c>
      <c r="AN142" s="476" t="str">
        <f>IF(入力!K62="","", IF(入力!AC62="","", IF(入力!Z62="","", K62/243*((MAX(入力!AC62,入力!AD62,入力!AF62,入力!AG62)-243)+(MAX(入力!Z62:'入力'!AA62)-243)))))</f>
        <v/>
      </c>
    </row>
    <row r="143" spans="1:40">
      <c r="A143" s="84">
        <f>IF(入力!A63="","",入力!A63)</f>
        <v>50</v>
      </c>
      <c r="B143" s="146" t="str">
        <f>IF(入力!B63="","",入力!B63)</f>
        <v/>
      </c>
      <c r="C143" s="146" t="str">
        <f>IF(入力!C63="","",入力!C63)</f>
        <v/>
      </c>
      <c r="D143" s="175" t="str">
        <f>IF(入力!D63="","",入力!D63)</f>
        <v/>
      </c>
      <c r="E143" s="255" t="str">
        <f>IF(入力!E63="", IF(D143="","",DATEDIF(D143,入力!$C$3,"Y")),入力!E63)</f>
        <v/>
      </c>
      <c r="F143" s="220" t="str">
        <f>IF(入力!F63="","",入力!F63)</f>
        <v/>
      </c>
      <c r="G143" s="146" t="str">
        <f>IF(入力!G63="","",入力!G63)</f>
        <v/>
      </c>
      <c r="H143" s="146" t="str">
        <f>IF(入力!H63="","",入力!H63)</f>
        <v/>
      </c>
      <c r="I143" s="220" t="str">
        <f>IF(入力!I63="","",入力!I63)</f>
        <v/>
      </c>
      <c r="J143" s="121" t="str">
        <f>IF(入力!J63="","",入力!J63)</f>
        <v/>
      </c>
      <c r="K143" s="406" t="str">
        <f>IF(入力!K63="","",入力!K63)</f>
        <v/>
      </c>
      <c r="L143" s="342" t="str">
        <f>IF(入力!L63="","",入力!L63)</f>
        <v/>
      </c>
      <c r="M143" s="325" t="str">
        <f>IF(OR(入力!M63="",入力!N63=""),"",((4.57/(1.0868-0.00133*(入力!M63+入力!N63))-4.142)*100))</f>
        <v/>
      </c>
      <c r="N143" s="325" t="str">
        <f>IF(入力!O63="", IF(OR(入力!L63="",入力!M63="",入力!N63=""),"",(入力!L63-(入力!L63*(4.57/(1.0868-0.00133*(入力!M63+入力!N63))-4.142)*100)/100)),入力!O63)</f>
        <v/>
      </c>
      <c r="O143" s="325" t="str">
        <f>IF(入力!P63="", IF(入力!K63="","",IF(入力!L63="","",入力!L63/POWER(入力!K63/100,2))),入力!P63)</f>
        <v/>
      </c>
      <c r="P143" s="325" t="str">
        <f>IF(入力!Q63="","",入力!Q63)</f>
        <v/>
      </c>
      <c r="Q143" s="407" t="str">
        <f>IF(入力!R63="","",入力!R63)</f>
        <v/>
      </c>
      <c r="R143" s="468" t="str">
        <f xml:space="preserve"> IF(入力!S63="",IF(入力!T63="","",入力!T63),IF(入力!T63="",入力!S63,IF(入力!S63&gt;入力!T63,入力!T63,入力!S63)))</f>
        <v/>
      </c>
      <c r="S143" s="468" t="str">
        <f>IF(入力!U63="",IF(入力!V63="","",入力!V63),IF(入力!V63="",入力!U63,IF(入力!U63&gt;入力!V63,入力!V63,入力!U63)))</f>
        <v/>
      </c>
      <c r="T143" s="362" t="str">
        <f>IF(入力!W63="",IF(入力!X63="","",入力!X63),IF(入力!X63="",入力!W63,IF(入力!W63&gt;入力!X63,入力!W63,入力!X63)))</f>
        <v/>
      </c>
      <c r="U143" s="361" t="str">
        <f>IF(入力!Y63="", IF(入力!W63="",IF(入力!X63="","",入力!X63-入力!Q63),IF(入力!X63="",入力!W63-入力!Q63,IF(入力!W63&gt;入力!X63,入力!W63-入力!Q63,入力!X63-入力!Q63))),入力!Y63)</f>
        <v/>
      </c>
      <c r="V143" s="361" t="str">
        <f>IF(入力!Z63="",IF(入力!AA63="","",入力!AA63),IF(入力!AA63="",入力!Z63,IF(入力!Z63&gt;入力!AA63,入力!Z63,入力!AA63)))</f>
        <v/>
      </c>
      <c r="W143" s="361" t="str">
        <f>IF(入力!AB63="", IF(入力!Z63="",IF(入力!AA63="","",入力!AA63-入力!Q63),IF(入力!AA63="",入力!Z63-入力!Q63,IF(入力!Z63&gt;入力!AA63,入力!Z63-入力!Q63,入力!AA63-入力!Q63))),入力!AB63)</f>
        <v/>
      </c>
      <c r="X143" s="361" t="str">
        <f>IF(入力!AC63="",IF(入力!AD63="","",入力!AD63),IF(入力!AD63="",入力!AC63,IF(入力!AC63&gt;入力!AD63,入力!AC63,入力!AD63)))</f>
        <v/>
      </c>
      <c r="Y143" s="361" t="str">
        <f>IF(入力!AE63="", IF(入力!AC63="",IF(入力!AD63="","",入力!AD63-入力!Q63),IF(入力!AD63="",入力!AC63-入力!Q63,IF(入力!AC63&gt;入力!AD63,入力!AC63-入力!Q63,入力!AD63-入力!Q63))),入力!AE63)</f>
        <v/>
      </c>
      <c r="Z143" s="361" t="str">
        <f>IF(入力!AF63="",IF(入力!AG63="","",入力!AG63),IF(入力!AG63="",入力!AF63,IF(入力!AF63&gt;入力!AG63,入力!AF63,入力!AG63)))</f>
        <v/>
      </c>
      <c r="AA143" s="361" t="str">
        <f>IF(入力!AH63="", IF(入力!AF63="",IF(入力!AG63="","",入力!AG63-入力!Q63),IF(入力!AG63="",入力!AF63-入力!Q63,IF(入力!AF63&gt;入力!AG63,入力!AF63-入力!Q63,入力!AG63-入力!Q63))),入力!AH63)</f>
        <v/>
      </c>
      <c r="AB143" s="354" t="str">
        <f>IF(入力!AI63="",IF(入力!AJ63="","",入力!AJ63),IF(入力!AJ63="",入力!AI63,IF(入力!AI63&gt;入力!AJ63,入力!AI63,入力!AJ63)))</f>
        <v/>
      </c>
      <c r="AC143" s="468" t="str">
        <f>IF(入力!AK63="",IF(入力!AL63="","",入力!AL63),IF(入力!AL63="",入力!AK63,IF(入力!AK63&gt;入力!AL63,入力!AK63,入力!AL63)))</f>
        <v/>
      </c>
      <c r="AD143" s="324" t="str">
        <f>IF(入力!AM63="","",入力!AM63)</f>
        <v/>
      </c>
      <c r="AE143" s="379" t="str">
        <f>IF(入力!AN63="","",入力!AN63)</f>
        <v/>
      </c>
      <c r="AF143" s="324" t="str">
        <f>IF(入力!AO63="","",入力!AO63)</f>
        <v/>
      </c>
      <c r="AG143" s="379" t="str">
        <f>IF(入力!AP63="","",入力!AP63)</f>
        <v/>
      </c>
      <c r="AH143" s="324" t="str">
        <f>IF(入力!AQ63="","",入力!AQ63)</f>
        <v/>
      </c>
      <c r="AI143" s="378" t="str">
        <f>IF(入力!AR63="","",入力!AR63)</f>
        <v/>
      </c>
      <c r="AJ143" s="389" t="str">
        <f>IF(入力!AS63="","",入力!AS63)</f>
        <v/>
      </c>
      <c r="AK143" s="472" t="str">
        <f>IF(入力!AT63="","",入力!AT63)</f>
        <v/>
      </c>
      <c r="AL143" s="474" t="str">
        <f>IF(入力!AU63="",IF(入力!AV63="","",入力!AV63),IF(入力!AV63="",入力!AU63,IF(入力!AU63&gt;入力!AV63,入力!AU63,入力!AV63)))</f>
        <v/>
      </c>
      <c r="AM143" s="382" t="str">
        <f>IF(入力!AW63="",IF(入力!AX63="","",入力!AX63),IF(入力!AX63="",入力!AW63,IF(入力!AW63&gt;入力!AX63,入力!AW63,入力!AX63)))</f>
        <v/>
      </c>
      <c r="AN143" s="476" t="str">
        <f>IF(入力!K63="","", IF(入力!AC63="","", IF(入力!Z63="","", K63/243*((MAX(入力!AC63,入力!AD63,入力!AF63,入力!AG63)-243)+(MAX(入力!Z63:'入力'!AA63)-243)))))</f>
        <v/>
      </c>
    </row>
    <row r="144" spans="1:40">
      <c r="A144" s="84">
        <f>IF(入力!A64="","",入力!A64)</f>
        <v>51</v>
      </c>
      <c r="B144" s="146" t="str">
        <f>IF(入力!B64="","",入力!B64)</f>
        <v/>
      </c>
      <c r="C144" s="146" t="str">
        <f>IF(入力!C64="","",入力!C64)</f>
        <v/>
      </c>
      <c r="D144" s="175" t="str">
        <f>IF(入力!D64="","",入力!D64)</f>
        <v/>
      </c>
      <c r="E144" s="255" t="str">
        <f>IF(入力!E64="", IF(D144="","",DATEDIF(D144,入力!$C$3,"Y")),入力!E64)</f>
        <v/>
      </c>
      <c r="F144" s="220" t="str">
        <f>IF(入力!F64="","",入力!F64)</f>
        <v/>
      </c>
      <c r="G144" s="146" t="str">
        <f>IF(入力!G64="","",入力!G64)</f>
        <v/>
      </c>
      <c r="H144" s="146" t="str">
        <f>IF(入力!H64="","",入力!H64)</f>
        <v/>
      </c>
      <c r="I144" s="220" t="str">
        <f>IF(入力!I64="","",入力!I64)</f>
        <v/>
      </c>
      <c r="J144" s="121" t="str">
        <f>IF(入力!J64="","",入力!J64)</f>
        <v/>
      </c>
      <c r="K144" s="406" t="str">
        <f>IF(入力!K64="","",入力!K64)</f>
        <v/>
      </c>
      <c r="L144" s="342" t="str">
        <f>IF(入力!L64="","",入力!L64)</f>
        <v/>
      </c>
      <c r="M144" s="325" t="str">
        <f>IF(OR(入力!M64="",入力!N64=""),"",((4.57/(1.0868-0.00133*(入力!M64+入力!N64))-4.142)*100))</f>
        <v/>
      </c>
      <c r="N144" s="325" t="str">
        <f>IF(入力!O64="", IF(OR(入力!L64="",入力!M64="",入力!N64=""),"",(入力!L64-(入力!L64*(4.57/(1.0868-0.00133*(入力!M64+入力!N64))-4.142)*100)/100)),入力!O64)</f>
        <v/>
      </c>
      <c r="O144" s="325" t="str">
        <f>IF(入力!P64="", IF(入力!K64="","",IF(入力!L64="","",入力!L64/POWER(入力!K64/100,2))),入力!P64)</f>
        <v/>
      </c>
      <c r="P144" s="325" t="str">
        <f>IF(入力!Q64="","",入力!Q64)</f>
        <v/>
      </c>
      <c r="Q144" s="407" t="str">
        <f>IF(入力!R64="","",入力!R64)</f>
        <v/>
      </c>
      <c r="R144" s="468" t="str">
        <f xml:space="preserve"> IF(入力!S64="",IF(入力!T64="","",入力!T64),IF(入力!T64="",入力!S64,IF(入力!S64&gt;入力!T64,入力!T64,入力!S64)))</f>
        <v/>
      </c>
      <c r="S144" s="468" t="str">
        <f>IF(入力!U64="",IF(入力!V64="","",入力!V64),IF(入力!V64="",入力!U64,IF(入力!U64&gt;入力!V64,入力!V64,入力!U64)))</f>
        <v/>
      </c>
      <c r="T144" s="362" t="str">
        <f>IF(入力!W64="",IF(入力!X64="","",入力!X64),IF(入力!X64="",入力!W64,IF(入力!W64&gt;入力!X64,入力!W64,入力!X64)))</f>
        <v/>
      </c>
      <c r="U144" s="361" t="str">
        <f>IF(入力!Y64="", IF(入力!W64="",IF(入力!X64="","",入力!X64-入力!Q64),IF(入力!X64="",入力!W64-入力!Q64,IF(入力!W64&gt;入力!X64,入力!W64-入力!Q64,入力!X64-入力!Q64))),入力!Y64)</f>
        <v/>
      </c>
      <c r="V144" s="361" t="str">
        <f>IF(入力!Z64="",IF(入力!AA64="","",入力!AA64),IF(入力!AA64="",入力!Z64,IF(入力!Z64&gt;入力!AA64,入力!Z64,入力!AA64)))</f>
        <v/>
      </c>
      <c r="W144" s="361" t="str">
        <f>IF(入力!AB64="", IF(入力!Z64="",IF(入力!AA64="","",入力!AA64-入力!Q64),IF(入力!AA64="",入力!Z64-入力!Q64,IF(入力!Z64&gt;入力!AA64,入力!Z64-入力!Q64,入力!AA64-入力!Q64))),入力!AB64)</f>
        <v/>
      </c>
      <c r="X144" s="361" t="str">
        <f>IF(入力!AC64="",IF(入力!AD64="","",入力!AD64),IF(入力!AD64="",入力!AC64,IF(入力!AC64&gt;入力!AD64,入力!AC64,入力!AD64)))</f>
        <v/>
      </c>
      <c r="Y144" s="361" t="str">
        <f>IF(入力!AE64="", IF(入力!AC64="",IF(入力!AD64="","",入力!AD64-入力!Q64),IF(入力!AD64="",入力!AC64-入力!Q64,IF(入力!AC64&gt;入力!AD64,入力!AC64-入力!Q64,入力!AD64-入力!Q64))),入力!AE64)</f>
        <v/>
      </c>
      <c r="Z144" s="361" t="str">
        <f>IF(入力!AF64="",IF(入力!AG64="","",入力!AG64),IF(入力!AG64="",入力!AF64,IF(入力!AF64&gt;入力!AG64,入力!AF64,入力!AG64)))</f>
        <v/>
      </c>
      <c r="AA144" s="361" t="str">
        <f>IF(入力!AH64="", IF(入力!AF64="",IF(入力!AG64="","",入力!AG64-入力!Q64),IF(入力!AG64="",入力!AF64-入力!Q64,IF(入力!AF64&gt;入力!AG64,入力!AF64-入力!Q64,入力!AG64-入力!Q64))),入力!AH64)</f>
        <v/>
      </c>
      <c r="AB144" s="354" t="str">
        <f>IF(入力!AI64="",IF(入力!AJ64="","",入力!AJ64),IF(入力!AJ64="",入力!AI64,IF(入力!AI64&gt;入力!AJ64,入力!AI64,入力!AJ64)))</f>
        <v/>
      </c>
      <c r="AC144" s="468" t="str">
        <f>IF(入力!AK64="",IF(入力!AL64="","",入力!AL64),IF(入力!AL64="",入力!AK64,IF(入力!AK64&gt;入力!AL64,入力!AK64,入力!AL64)))</f>
        <v/>
      </c>
      <c r="AD144" s="324" t="str">
        <f>IF(入力!AM64="","",入力!AM64)</f>
        <v/>
      </c>
      <c r="AE144" s="379" t="str">
        <f>IF(入力!AN64="","",入力!AN64)</f>
        <v/>
      </c>
      <c r="AF144" s="324" t="str">
        <f>IF(入力!AO64="","",入力!AO64)</f>
        <v/>
      </c>
      <c r="AG144" s="379" t="str">
        <f>IF(入力!AP64="","",入力!AP64)</f>
        <v/>
      </c>
      <c r="AH144" s="324" t="str">
        <f>IF(入力!AQ64="","",入力!AQ64)</f>
        <v/>
      </c>
      <c r="AI144" s="378" t="str">
        <f>IF(入力!AR64="","",入力!AR64)</f>
        <v/>
      </c>
      <c r="AJ144" s="389" t="str">
        <f>IF(入力!AS64="","",入力!AS64)</f>
        <v/>
      </c>
      <c r="AK144" s="472" t="str">
        <f>IF(入力!AT64="","",入力!AT64)</f>
        <v/>
      </c>
      <c r="AL144" s="474" t="str">
        <f>IF(入力!AU64="",IF(入力!AV64="","",入力!AV64),IF(入力!AV64="",入力!AU64,IF(入力!AU64&gt;入力!AV64,入力!AU64,入力!AV64)))</f>
        <v/>
      </c>
      <c r="AM144" s="382" t="str">
        <f>IF(入力!AW64="",IF(入力!AX64="","",入力!AX64),IF(入力!AX64="",入力!AW64,IF(入力!AW64&gt;入力!AX64,入力!AW64,入力!AX64)))</f>
        <v/>
      </c>
      <c r="AN144" s="476" t="str">
        <f>IF(入力!K64="","", IF(入力!AC64="","", IF(入力!Z64="","", K64/243*((MAX(入力!AC64,入力!AD64,入力!AF64,入力!AG64)-243)+(MAX(入力!Z64:'入力'!AA64)-243)))))</f>
        <v/>
      </c>
    </row>
    <row r="145" spans="1:40">
      <c r="A145" s="84">
        <f>IF(入力!A65="","",入力!A65)</f>
        <v>52</v>
      </c>
      <c r="B145" s="146" t="str">
        <f>IF(入力!B65="","",入力!B65)</f>
        <v/>
      </c>
      <c r="C145" s="146" t="str">
        <f>IF(入力!C65="","",入力!C65)</f>
        <v/>
      </c>
      <c r="D145" s="175" t="str">
        <f>IF(入力!D65="","",入力!D65)</f>
        <v/>
      </c>
      <c r="E145" s="255" t="str">
        <f>IF(入力!E65="", IF(D145="","",DATEDIF(D145,入力!$C$3,"Y")),入力!E65)</f>
        <v/>
      </c>
      <c r="F145" s="220" t="str">
        <f>IF(入力!F65="","",入力!F65)</f>
        <v/>
      </c>
      <c r="G145" s="146" t="str">
        <f>IF(入力!G65="","",入力!G65)</f>
        <v/>
      </c>
      <c r="H145" s="146" t="str">
        <f>IF(入力!H65="","",入力!H65)</f>
        <v/>
      </c>
      <c r="I145" s="220" t="str">
        <f>IF(入力!I65="","",入力!I65)</f>
        <v/>
      </c>
      <c r="J145" s="121" t="str">
        <f>IF(入力!J65="","",入力!J65)</f>
        <v/>
      </c>
      <c r="K145" s="406" t="str">
        <f>IF(入力!K65="","",入力!K65)</f>
        <v/>
      </c>
      <c r="L145" s="342" t="str">
        <f>IF(入力!L65="","",入力!L65)</f>
        <v/>
      </c>
      <c r="M145" s="325" t="str">
        <f>IF(OR(入力!M65="",入力!N65=""),"",((4.57/(1.0868-0.00133*(入力!M65+入力!N65))-4.142)*100))</f>
        <v/>
      </c>
      <c r="N145" s="325" t="str">
        <f>IF(入力!O65="", IF(OR(入力!L65="",入力!M65="",入力!N65=""),"",(入力!L65-(入力!L65*(4.57/(1.0868-0.00133*(入力!M65+入力!N65))-4.142)*100)/100)),入力!O65)</f>
        <v/>
      </c>
      <c r="O145" s="325" t="str">
        <f>IF(入力!P65="", IF(入力!K65="","",IF(入力!L65="","",入力!L65/POWER(入力!K65/100,2))),入力!P65)</f>
        <v/>
      </c>
      <c r="P145" s="325" t="str">
        <f>IF(入力!Q65="","",入力!Q65)</f>
        <v/>
      </c>
      <c r="Q145" s="407" t="str">
        <f>IF(入力!R65="","",入力!R65)</f>
        <v/>
      </c>
      <c r="R145" s="468" t="str">
        <f xml:space="preserve"> IF(入力!S65="",IF(入力!T65="","",入力!T65),IF(入力!T65="",入力!S65,IF(入力!S65&gt;入力!T65,入力!T65,入力!S65)))</f>
        <v/>
      </c>
      <c r="S145" s="468" t="str">
        <f>IF(入力!U65="",IF(入力!V65="","",入力!V65),IF(入力!V65="",入力!U65,IF(入力!U65&gt;入力!V65,入力!V65,入力!U65)))</f>
        <v/>
      </c>
      <c r="T145" s="362" t="str">
        <f>IF(入力!W65="",IF(入力!X65="","",入力!X65),IF(入力!X65="",入力!W65,IF(入力!W65&gt;入力!X65,入力!W65,入力!X65)))</f>
        <v/>
      </c>
      <c r="U145" s="361" t="str">
        <f>IF(入力!Y65="", IF(入力!W65="",IF(入力!X65="","",入力!X65-入力!Q65),IF(入力!X65="",入力!W65-入力!Q65,IF(入力!W65&gt;入力!X65,入力!W65-入力!Q65,入力!X65-入力!Q65))),入力!Y65)</f>
        <v/>
      </c>
      <c r="V145" s="361" t="str">
        <f>IF(入力!Z65="",IF(入力!AA65="","",入力!AA65),IF(入力!AA65="",入力!Z65,IF(入力!Z65&gt;入力!AA65,入力!Z65,入力!AA65)))</f>
        <v/>
      </c>
      <c r="W145" s="361" t="str">
        <f>IF(入力!AB65="", IF(入力!Z65="",IF(入力!AA65="","",入力!AA65-入力!Q65),IF(入力!AA65="",入力!Z65-入力!Q65,IF(入力!Z65&gt;入力!AA65,入力!Z65-入力!Q65,入力!AA65-入力!Q65))),入力!AB65)</f>
        <v/>
      </c>
      <c r="X145" s="361" t="str">
        <f>IF(入力!AC65="",IF(入力!AD65="","",入力!AD65),IF(入力!AD65="",入力!AC65,IF(入力!AC65&gt;入力!AD65,入力!AC65,入力!AD65)))</f>
        <v/>
      </c>
      <c r="Y145" s="361" t="str">
        <f>IF(入力!AE65="", IF(入力!AC65="",IF(入力!AD65="","",入力!AD65-入力!Q65),IF(入力!AD65="",入力!AC65-入力!Q65,IF(入力!AC65&gt;入力!AD65,入力!AC65-入力!Q65,入力!AD65-入力!Q65))),入力!AE65)</f>
        <v/>
      </c>
      <c r="Z145" s="361" t="str">
        <f>IF(入力!AF65="",IF(入力!AG65="","",入力!AG65),IF(入力!AG65="",入力!AF65,IF(入力!AF65&gt;入力!AG65,入力!AF65,入力!AG65)))</f>
        <v/>
      </c>
      <c r="AA145" s="361" t="str">
        <f>IF(入力!AH65="", IF(入力!AF65="",IF(入力!AG65="","",入力!AG65-入力!Q65),IF(入力!AG65="",入力!AF65-入力!Q65,IF(入力!AF65&gt;入力!AG65,入力!AF65-入力!Q65,入力!AG65-入力!Q65))),入力!AH65)</f>
        <v/>
      </c>
      <c r="AB145" s="354" t="str">
        <f>IF(入力!AI65="",IF(入力!AJ65="","",入力!AJ65),IF(入力!AJ65="",入力!AI65,IF(入力!AI65&gt;入力!AJ65,入力!AI65,入力!AJ65)))</f>
        <v/>
      </c>
      <c r="AC145" s="468" t="str">
        <f>IF(入力!AK65="",IF(入力!AL65="","",入力!AL65),IF(入力!AL65="",入力!AK65,IF(入力!AK65&gt;入力!AL65,入力!AK65,入力!AL65)))</f>
        <v/>
      </c>
      <c r="AD145" s="324" t="str">
        <f>IF(入力!AM65="","",入力!AM65)</f>
        <v/>
      </c>
      <c r="AE145" s="379" t="str">
        <f>IF(入力!AN65="","",入力!AN65)</f>
        <v/>
      </c>
      <c r="AF145" s="324" t="str">
        <f>IF(入力!AO65="","",入力!AO65)</f>
        <v/>
      </c>
      <c r="AG145" s="379" t="str">
        <f>IF(入力!AP65="","",入力!AP65)</f>
        <v/>
      </c>
      <c r="AH145" s="324" t="str">
        <f>IF(入力!AQ65="","",入力!AQ65)</f>
        <v/>
      </c>
      <c r="AI145" s="378" t="str">
        <f>IF(入力!AR65="","",入力!AR65)</f>
        <v/>
      </c>
      <c r="AJ145" s="389" t="str">
        <f>IF(入力!AS65="","",入力!AS65)</f>
        <v/>
      </c>
      <c r="AK145" s="472" t="str">
        <f>IF(入力!AT65="","",入力!AT65)</f>
        <v/>
      </c>
      <c r="AL145" s="474" t="str">
        <f>IF(入力!AU65="",IF(入力!AV65="","",入力!AV65),IF(入力!AV65="",入力!AU65,IF(入力!AU65&gt;入力!AV65,入力!AU65,入力!AV65)))</f>
        <v/>
      </c>
      <c r="AM145" s="382" t="str">
        <f>IF(入力!AW65="",IF(入力!AX65="","",入力!AX65),IF(入力!AX65="",入力!AW65,IF(入力!AW65&gt;入力!AX65,入力!AW65,入力!AX65)))</f>
        <v/>
      </c>
      <c r="AN145" s="476" t="str">
        <f>IF(入力!K65="","", IF(入力!AC65="","", IF(入力!Z65="","", K65/243*((MAX(入力!AC65,入力!AD65,入力!AF65,入力!AG65)-243)+(MAX(入力!Z65:'入力'!AA65)-243)))))</f>
        <v/>
      </c>
    </row>
    <row r="146" spans="1:40">
      <c r="A146" s="84">
        <f>IF(入力!A66="","",入力!A66)</f>
        <v>53</v>
      </c>
      <c r="B146" s="146" t="str">
        <f>IF(入力!B66="","",入力!B66)</f>
        <v/>
      </c>
      <c r="C146" s="146" t="str">
        <f>IF(入力!C66="","",入力!C66)</f>
        <v/>
      </c>
      <c r="D146" s="175" t="str">
        <f>IF(入力!D66="","",入力!D66)</f>
        <v/>
      </c>
      <c r="E146" s="255" t="str">
        <f>IF(入力!E66="", IF(D146="","",DATEDIF(D146,入力!$C$3,"Y")),入力!E66)</f>
        <v/>
      </c>
      <c r="F146" s="220" t="str">
        <f>IF(入力!F66="","",入力!F66)</f>
        <v/>
      </c>
      <c r="G146" s="146" t="str">
        <f>IF(入力!G66="","",入力!G66)</f>
        <v/>
      </c>
      <c r="H146" s="146" t="str">
        <f>IF(入力!H66="","",入力!H66)</f>
        <v/>
      </c>
      <c r="I146" s="220" t="str">
        <f>IF(入力!I66="","",入力!I66)</f>
        <v/>
      </c>
      <c r="J146" s="121" t="str">
        <f>IF(入力!J66="","",入力!J66)</f>
        <v/>
      </c>
      <c r="K146" s="406" t="str">
        <f>IF(入力!K66="","",入力!K66)</f>
        <v/>
      </c>
      <c r="L146" s="342" t="str">
        <f>IF(入力!L66="","",入力!L66)</f>
        <v/>
      </c>
      <c r="M146" s="325" t="str">
        <f>IF(OR(入力!M66="",入力!N66=""),"",((4.57/(1.0868-0.00133*(入力!M66+入力!N66))-4.142)*100))</f>
        <v/>
      </c>
      <c r="N146" s="325" t="str">
        <f>IF(入力!O66="", IF(OR(入力!L66="",入力!M66="",入力!N66=""),"",(入力!L66-(入力!L66*(4.57/(1.0868-0.00133*(入力!M66+入力!N66))-4.142)*100)/100)),入力!O66)</f>
        <v/>
      </c>
      <c r="O146" s="325" t="str">
        <f>IF(入力!P66="", IF(入力!K66="","",IF(入力!L66="","",入力!L66/POWER(入力!K66/100,2))),入力!P66)</f>
        <v/>
      </c>
      <c r="P146" s="325" t="str">
        <f>IF(入力!Q66="","",入力!Q66)</f>
        <v/>
      </c>
      <c r="Q146" s="407" t="str">
        <f>IF(入力!R66="","",入力!R66)</f>
        <v/>
      </c>
      <c r="R146" s="468" t="str">
        <f xml:space="preserve"> IF(入力!S66="",IF(入力!T66="","",入力!T66),IF(入力!T66="",入力!S66,IF(入力!S66&gt;入力!T66,入力!T66,入力!S66)))</f>
        <v/>
      </c>
      <c r="S146" s="468" t="str">
        <f>IF(入力!U66="",IF(入力!V66="","",入力!V66),IF(入力!V66="",入力!U66,IF(入力!U66&gt;入力!V66,入力!V66,入力!U66)))</f>
        <v/>
      </c>
      <c r="T146" s="362" t="str">
        <f>IF(入力!W66="",IF(入力!X66="","",入力!X66),IF(入力!X66="",入力!W66,IF(入力!W66&gt;入力!X66,入力!W66,入力!X66)))</f>
        <v/>
      </c>
      <c r="U146" s="361" t="str">
        <f>IF(入力!Y66="", IF(入力!W66="",IF(入力!X66="","",入力!X66-入力!Q66),IF(入力!X66="",入力!W66-入力!Q66,IF(入力!W66&gt;入力!X66,入力!W66-入力!Q66,入力!X66-入力!Q66))),入力!Y66)</f>
        <v/>
      </c>
      <c r="V146" s="361" t="str">
        <f>IF(入力!Z66="",IF(入力!AA66="","",入力!AA66),IF(入力!AA66="",入力!Z66,IF(入力!Z66&gt;入力!AA66,入力!Z66,入力!AA66)))</f>
        <v/>
      </c>
      <c r="W146" s="361" t="str">
        <f>IF(入力!AB66="", IF(入力!Z66="",IF(入力!AA66="","",入力!AA66-入力!Q66),IF(入力!AA66="",入力!Z66-入力!Q66,IF(入力!Z66&gt;入力!AA66,入力!Z66-入力!Q66,入力!AA66-入力!Q66))),入力!AB66)</f>
        <v/>
      </c>
      <c r="X146" s="361" t="str">
        <f>IF(入力!AC66="",IF(入力!AD66="","",入力!AD66),IF(入力!AD66="",入力!AC66,IF(入力!AC66&gt;入力!AD66,入力!AC66,入力!AD66)))</f>
        <v/>
      </c>
      <c r="Y146" s="361" t="str">
        <f>IF(入力!AE66="", IF(入力!AC66="",IF(入力!AD66="","",入力!AD66-入力!Q66),IF(入力!AD66="",入力!AC66-入力!Q66,IF(入力!AC66&gt;入力!AD66,入力!AC66-入力!Q66,入力!AD66-入力!Q66))),入力!AE66)</f>
        <v/>
      </c>
      <c r="Z146" s="361" t="str">
        <f>IF(入力!AF66="",IF(入力!AG66="","",入力!AG66),IF(入力!AG66="",入力!AF66,IF(入力!AF66&gt;入力!AG66,入力!AF66,入力!AG66)))</f>
        <v/>
      </c>
      <c r="AA146" s="361" t="str">
        <f>IF(入力!AH66="", IF(入力!AF66="",IF(入力!AG66="","",入力!AG66-入力!Q66),IF(入力!AG66="",入力!AF66-入力!Q66,IF(入力!AF66&gt;入力!AG66,入力!AF66-入力!Q66,入力!AG66-入力!Q66))),入力!AH66)</f>
        <v/>
      </c>
      <c r="AB146" s="354" t="str">
        <f>IF(入力!AI66="",IF(入力!AJ66="","",入力!AJ66),IF(入力!AJ66="",入力!AI66,IF(入力!AI66&gt;入力!AJ66,入力!AI66,入力!AJ66)))</f>
        <v/>
      </c>
      <c r="AC146" s="468" t="str">
        <f>IF(入力!AK66="",IF(入力!AL66="","",入力!AL66),IF(入力!AL66="",入力!AK66,IF(入力!AK66&gt;入力!AL66,入力!AK66,入力!AL66)))</f>
        <v/>
      </c>
      <c r="AD146" s="324" t="str">
        <f>IF(入力!AM66="","",入力!AM66)</f>
        <v/>
      </c>
      <c r="AE146" s="379" t="str">
        <f>IF(入力!AN66="","",入力!AN66)</f>
        <v/>
      </c>
      <c r="AF146" s="324" t="str">
        <f>IF(入力!AO66="","",入力!AO66)</f>
        <v/>
      </c>
      <c r="AG146" s="379" t="str">
        <f>IF(入力!AP66="","",入力!AP66)</f>
        <v/>
      </c>
      <c r="AH146" s="324" t="str">
        <f>IF(入力!AQ66="","",入力!AQ66)</f>
        <v/>
      </c>
      <c r="AI146" s="378" t="str">
        <f>IF(入力!AR66="","",入力!AR66)</f>
        <v/>
      </c>
      <c r="AJ146" s="389" t="str">
        <f>IF(入力!AS66="","",入力!AS66)</f>
        <v/>
      </c>
      <c r="AK146" s="472" t="str">
        <f>IF(入力!AT66="","",入力!AT66)</f>
        <v/>
      </c>
      <c r="AL146" s="474" t="str">
        <f>IF(入力!AU66="",IF(入力!AV66="","",入力!AV66),IF(入力!AV66="",入力!AU66,IF(入力!AU66&gt;入力!AV66,入力!AU66,入力!AV66)))</f>
        <v/>
      </c>
      <c r="AM146" s="382" t="str">
        <f>IF(入力!AW66="",IF(入力!AX66="","",入力!AX66),IF(入力!AX66="",入力!AW66,IF(入力!AW66&gt;入力!AX66,入力!AW66,入力!AX66)))</f>
        <v/>
      </c>
      <c r="AN146" s="476" t="str">
        <f>IF(入力!K66="","", IF(入力!AC66="","", IF(入力!Z66="","", K66/243*((MAX(入力!AC66,入力!AD66,入力!AF66,入力!AG66)-243)+(MAX(入力!Z66:'入力'!AA66)-243)))))</f>
        <v/>
      </c>
    </row>
    <row r="147" spans="1:40">
      <c r="A147" s="84">
        <f>IF(入力!A67="","",入力!A67)</f>
        <v>54</v>
      </c>
      <c r="B147" s="146" t="str">
        <f>IF(入力!B67="","",入力!B67)</f>
        <v/>
      </c>
      <c r="C147" s="146" t="str">
        <f>IF(入力!C67="","",入力!C67)</f>
        <v/>
      </c>
      <c r="D147" s="175" t="str">
        <f>IF(入力!D67="","",入力!D67)</f>
        <v/>
      </c>
      <c r="E147" s="255" t="str">
        <f>IF(入力!E67="", IF(D147="","",DATEDIF(D147,入力!$C$3,"Y")),入力!E67)</f>
        <v/>
      </c>
      <c r="F147" s="220" t="str">
        <f>IF(入力!F67="","",入力!F67)</f>
        <v/>
      </c>
      <c r="G147" s="146" t="str">
        <f>IF(入力!G67="","",入力!G67)</f>
        <v/>
      </c>
      <c r="H147" s="146" t="str">
        <f>IF(入力!H67="","",入力!H67)</f>
        <v/>
      </c>
      <c r="I147" s="220" t="str">
        <f>IF(入力!I67="","",入力!I67)</f>
        <v/>
      </c>
      <c r="J147" s="121" t="str">
        <f>IF(入力!J67="","",入力!J67)</f>
        <v/>
      </c>
      <c r="K147" s="406" t="str">
        <f>IF(入力!K67="","",入力!K67)</f>
        <v/>
      </c>
      <c r="L147" s="342" t="str">
        <f>IF(入力!L67="","",入力!L67)</f>
        <v/>
      </c>
      <c r="M147" s="325" t="str">
        <f>IF(OR(入力!M67="",入力!N67=""),"",((4.57/(1.0868-0.00133*(入力!M67+入力!N67))-4.142)*100))</f>
        <v/>
      </c>
      <c r="N147" s="325" t="str">
        <f>IF(入力!O67="", IF(OR(入力!L67="",入力!M67="",入力!N67=""),"",(入力!L67-(入力!L67*(4.57/(1.0868-0.00133*(入力!M67+入力!N67))-4.142)*100)/100)),入力!O67)</f>
        <v/>
      </c>
      <c r="O147" s="325" t="str">
        <f>IF(入力!P67="", IF(入力!K67="","",IF(入力!L67="","",入力!L67/POWER(入力!K67/100,2))),入力!P67)</f>
        <v/>
      </c>
      <c r="P147" s="325" t="str">
        <f>IF(入力!Q67="","",入力!Q67)</f>
        <v/>
      </c>
      <c r="Q147" s="407" t="str">
        <f>IF(入力!R67="","",入力!R67)</f>
        <v/>
      </c>
      <c r="R147" s="468" t="str">
        <f xml:space="preserve"> IF(入力!S67="",IF(入力!T67="","",入力!T67),IF(入力!T67="",入力!S67,IF(入力!S67&gt;入力!T67,入力!T67,入力!S67)))</f>
        <v/>
      </c>
      <c r="S147" s="468" t="str">
        <f>IF(入力!U67="",IF(入力!V67="","",入力!V67),IF(入力!V67="",入力!U67,IF(入力!U67&gt;入力!V67,入力!V67,入力!U67)))</f>
        <v/>
      </c>
      <c r="T147" s="362" t="str">
        <f>IF(入力!W67="",IF(入力!X67="","",入力!X67),IF(入力!X67="",入力!W67,IF(入力!W67&gt;入力!X67,入力!W67,入力!X67)))</f>
        <v/>
      </c>
      <c r="U147" s="361" t="str">
        <f>IF(入力!Y67="", IF(入力!W67="",IF(入力!X67="","",入力!X67-入力!Q67),IF(入力!X67="",入力!W67-入力!Q67,IF(入力!W67&gt;入力!X67,入力!W67-入力!Q67,入力!X67-入力!Q67))),入力!Y67)</f>
        <v/>
      </c>
      <c r="V147" s="361" t="str">
        <f>IF(入力!Z67="",IF(入力!AA67="","",入力!AA67),IF(入力!AA67="",入力!Z67,IF(入力!Z67&gt;入力!AA67,入力!Z67,入力!AA67)))</f>
        <v/>
      </c>
      <c r="W147" s="361" t="str">
        <f>IF(入力!AB67="", IF(入力!Z67="",IF(入力!AA67="","",入力!AA67-入力!Q67),IF(入力!AA67="",入力!Z67-入力!Q67,IF(入力!Z67&gt;入力!AA67,入力!Z67-入力!Q67,入力!AA67-入力!Q67))),入力!AB67)</f>
        <v/>
      </c>
      <c r="X147" s="361" t="str">
        <f>IF(入力!AC67="",IF(入力!AD67="","",入力!AD67),IF(入力!AD67="",入力!AC67,IF(入力!AC67&gt;入力!AD67,入力!AC67,入力!AD67)))</f>
        <v/>
      </c>
      <c r="Y147" s="361" t="str">
        <f>IF(入力!AE67="", IF(入力!AC67="",IF(入力!AD67="","",入力!AD67-入力!Q67),IF(入力!AD67="",入力!AC67-入力!Q67,IF(入力!AC67&gt;入力!AD67,入力!AC67-入力!Q67,入力!AD67-入力!Q67))),入力!AE67)</f>
        <v/>
      </c>
      <c r="Z147" s="361" t="str">
        <f>IF(入力!AF67="",IF(入力!AG67="","",入力!AG67),IF(入力!AG67="",入力!AF67,IF(入力!AF67&gt;入力!AG67,入力!AF67,入力!AG67)))</f>
        <v/>
      </c>
      <c r="AA147" s="361" t="str">
        <f>IF(入力!AH67="", IF(入力!AF67="",IF(入力!AG67="","",入力!AG67-入力!Q67),IF(入力!AG67="",入力!AF67-入力!Q67,IF(入力!AF67&gt;入力!AG67,入力!AF67-入力!Q67,入力!AG67-入力!Q67))),入力!AH67)</f>
        <v/>
      </c>
      <c r="AB147" s="354" t="str">
        <f>IF(入力!AI67="",IF(入力!AJ67="","",入力!AJ67),IF(入力!AJ67="",入力!AI67,IF(入力!AI67&gt;入力!AJ67,入力!AI67,入力!AJ67)))</f>
        <v/>
      </c>
      <c r="AC147" s="468" t="str">
        <f>IF(入力!AK67="",IF(入力!AL67="","",入力!AL67),IF(入力!AL67="",入力!AK67,IF(入力!AK67&gt;入力!AL67,入力!AK67,入力!AL67)))</f>
        <v/>
      </c>
      <c r="AD147" s="324" t="str">
        <f>IF(入力!AM67="","",入力!AM67)</f>
        <v/>
      </c>
      <c r="AE147" s="379" t="str">
        <f>IF(入力!AN67="","",入力!AN67)</f>
        <v/>
      </c>
      <c r="AF147" s="324" t="str">
        <f>IF(入力!AO67="","",入力!AO67)</f>
        <v/>
      </c>
      <c r="AG147" s="379" t="str">
        <f>IF(入力!AP67="","",入力!AP67)</f>
        <v/>
      </c>
      <c r="AH147" s="324" t="str">
        <f>IF(入力!AQ67="","",入力!AQ67)</f>
        <v/>
      </c>
      <c r="AI147" s="378" t="str">
        <f>IF(入力!AR67="","",入力!AR67)</f>
        <v/>
      </c>
      <c r="AJ147" s="389" t="str">
        <f>IF(入力!AS67="","",入力!AS67)</f>
        <v/>
      </c>
      <c r="AK147" s="472" t="str">
        <f>IF(入力!AT67="","",入力!AT67)</f>
        <v/>
      </c>
      <c r="AL147" s="474" t="str">
        <f>IF(入力!AU67="",IF(入力!AV67="","",入力!AV67),IF(入力!AV67="",入力!AU67,IF(入力!AU67&gt;入力!AV67,入力!AU67,入力!AV67)))</f>
        <v/>
      </c>
      <c r="AM147" s="382" t="str">
        <f>IF(入力!AW67="",IF(入力!AX67="","",入力!AX67),IF(入力!AX67="",入力!AW67,IF(入力!AW67&gt;入力!AX67,入力!AW67,入力!AX67)))</f>
        <v/>
      </c>
      <c r="AN147" s="476" t="str">
        <f>IF(入力!K67="","", IF(入力!AC67="","", IF(入力!Z67="","", K67/243*((MAX(入力!AC67,入力!AD67,入力!AF67,入力!AG67)-243)+(MAX(入力!Z67:'入力'!AA67)-243)))))</f>
        <v/>
      </c>
    </row>
    <row r="148" spans="1:40">
      <c r="A148" s="84">
        <f>IF(入力!A68="","",入力!A68)</f>
        <v>55</v>
      </c>
      <c r="B148" s="146" t="str">
        <f>IF(入力!B68="","",入力!B68)</f>
        <v/>
      </c>
      <c r="C148" s="146" t="str">
        <f>IF(入力!C68="","",入力!C68)</f>
        <v/>
      </c>
      <c r="D148" s="175" t="str">
        <f>IF(入力!D68="","",入力!D68)</f>
        <v/>
      </c>
      <c r="E148" s="255" t="str">
        <f>IF(入力!E68="", IF(D148="","",DATEDIF(D148,入力!$C$3,"Y")),入力!E68)</f>
        <v/>
      </c>
      <c r="F148" s="220" t="str">
        <f>IF(入力!F68="","",入力!F68)</f>
        <v/>
      </c>
      <c r="G148" s="146" t="str">
        <f>IF(入力!G68="","",入力!G68)</f>
        <v/>
      </c>
      <c r="H148" s="146" t="str">
        <f>IF(入力!H68="","",入力!H68)</f>
        <v/>
      </c>
      <c r="I148" s="220" t="str">
        <f>IF(入力!I68="","",入力!I68)</f>
        <v/>
      </c>
      <c r="J148" s="121" t="str">
        <f>IF(入力!J68="","",入力!J68)</f>
        <v/>
      </c>
      <c r="K148" s="406" t="str">
        <f>IF(入力!K68="","",入力!K68)</f>
        <v/>
      </c>
      <c r="L148" s="342" t="str">
        <f>IF(入力!L68="","",入力!L68)</f>
        <v/>
      </c>
      <c r="M148" s="325" t="str">
        <f>IF(OR(入力!M68="",入力!N68=""),"",((4.57/(1.0868-0.00133*(入力!M68+入力!N68))-4.142)*100))</f>
        <v/>
      </c>
      <c r="N148" s="325" t="str">
        <f>IF(入力!O68="", IF(OR(入力!L68="",入力!M68="",入力!N68=""),"",(入力!L68-(入力!L68*(4.57/(1.0868-0.00133*(入力!M68+入力!N68))-4.142)*100)/100)),入力!O68)</f>
        <v/>
      </c>
      <c r="O148" s="325" t="str">
        <f>IF(入力!P68="", IF(入力!K68="","",IF(入力!L68="","",入力!L68/POWER(入力!K68/100,2))),入力!P68)</f>
        <v/>
      </c>
      <c r="P148" s="325" t="str">
        <f>IF(入力!Q68="","",入力!Q68)</f>
        <v/>
      </c>
      <c r="Q148" s="407" t="str">
        <f>IF(入力!R68="","",入力!R68)</f>
        <v/>
      </c>
      <c r="R148" s="468" t="str">
        <f xml:space="preserve"> IF(入力!S68="",IF(入力!T68="","",入力!T68),IF(入力!T68="",入力!S68,IF(入力!S68&gt;入力!T68,入力!T68,入力!S68)))</f>
        <v/>
      </c>
      <c r="S148" s="468" t="str">
        <f>IF(入力!U68="",IF(入力!V68="","",入力!V68),IF(入力!V68="",入力!U68,IF(入力!U68&gt;入力!V68,入力!V68,入力!U68)))</f>
        <v/>
      </c>
      <c r="T148" s="389" t="str">
        <f>IF(入力!W68="",IF(入力!X68="","",入力!X68),IF(入力!X68="",入力!W68,IF(入力!W68&gt;入力!X68,入力!W68,入力!X68)))</f>
        <v/>
      </c>
      <c r="U148" s="361" t="str">
        <f>IF(入力!Y68="", IF(入力!W68="",IF(入力!X68="","",入力!X68-入力!Q68),IF(入力!X68="",入力!W68-入力!Q68,IF(入力!W68&gt;入力!X68,入力!W68-入力!Q68,入力!X68-入力!Q68))),入力!Y68)</f>
        <v/>
      </c>
      <c r="V148" s="361" t="str">
        <f>IF(入力!Z68="",IF(入力!AA68="","",入力!AA68),IF(入力!AA68="",入力!Z68,IF(入力!Z68&gt;入力!AA68,入力!Z68,入力!AA68)))</f>
        <v/>
      </c>
      <c r="W148" s="361" t="str">
        <f>IF(入力!AB68="", IF(入力!Z68="",IF(入力!AA68="","",入力!AA68-入力!Q68),IF(入力!AA68="",入力!Z68-入力!Q68,IF(入力!Z68&gt;入力!AA68,入力!Z68-入力!Q68,入力!AA68-入力!Q68))),入力!AB68)</f>
        <v/>
      </c>
      <c r="X148" s="361" t="str">
        <f>IF(入力!AC68="",IF(入力!AD68="","",入力!AD68),IF(入力!AD68="",入力!AC68,IF(入力!AC68&gt;入力!AD68,入力!AC68,入力!AD68)))</f>
        <v/>
      </c>
      <c r="Y148" s="361" t="str">
        <f>IF(入力!AE68="", IF(入力!AC68="",IF(入力!AD68="","",入力!AD68-入力!Q68),IF(入力!AD68="",入力!AC68-入力!Q68,IF(入力!AC68&gt;入力!AD68,入力!AC68-入力!Q68,入力!AD68-入力!Q68))),入力!AE68)</f>
        <v/>
      </c>
      <c r="Z148" s="361" t="str">
        <f>IF(入力!AF68="",IF(入力!AG68="","",入力!AG68),IF(入力!AG68="",入力!AF68,IF(入力!AF68&gt;入力!AG68,入力!AF68,入力!AG68)))</f>
        <v/>
      </c>
      <c r="AA148" s="361" t="str">
        <f>IF(入力!AH68="", IF(入力!AF68="",IF(入力!AG68="","",入力!AG68-入力!Q68),IF(入力!AG68="",入力!AF68-入力!Q68,IF(入力!AF68&gt;入力!AG68,入力!AF68-入力!Q68,入力!AG68-入力!Q68))),入力!AH68)</f>
        <v/>
      </c>
      <c r="AB148" s="354" t="str">
        <f>IF(入力!AI68="",IF(入力!AJ68="","",入力!AJ68),IF(入力!AJ68="",入力!AI68,IF(入力!AI68&gt;入力!AJ68,入力!AI68,入力!AJ68)))</f>
        <v/>
      </c>
      <c r="AC148" s="468" t="str">
        <f>IF(入力!AK68="",IF(入力!AL68="","",入力!AL68),IF(入力!AL68="",入力!AK68,IF(入力!AK68&gt;入力!AL68,入力!AK68,入力!AL68)))</f>
        <v/>
      </c>
      <c r="AD148" s="324" t="str">
        <f>IF(入力!AM68="","",入力!AM68)</f>
        <v/>
      </c>
      <c r="AE148" s="379" t="str">
        <f>IF(入力!AN68="","",入力!AN68)</f>
        <v/>
      </c>
      <c r="AF148" s="324" t="str">
        <f>IF(入力!AO68="","",入力!AO68)</f>
        <v/>
      </c>
      <c r="AG148" s="379" t="str">
        <f>IF(入力!AP68="","",入力!AP68)</f>
        <v/>
      </c>
      <c r="AH148" s="324" t="str">
        <f>IF(入力!AQ68="","",入力!AQ68)</f>
        <v/>
      </c>
      <c r="AI148" s="378" t="str">
        <f>IF(入力!AR68="","",入力!AR68)</f>
        <v/>
      </c>
      <c r="AJ148" s="389" t="str">
        <f>IF(入力!AS68="","",入力!AS68)</f>
        <v/>
      </c>
      <c r="AK148" s="472" t="str">
        <f>IF(入力!AT68="","",入力!AT68)</f>
        <v/>
      </c>
      <c r="AL148" s="474" t="str">
        <f>IF(入力!AU68="",IF(入力!AV68="","",入力!AV68),IF(入力!AV68="",入力!AU68,IF(入力!AU68&gt;入力!AV68,入力!AU68,入力!AV68)))</f>
        <v/>
      </c>
      <c r="AM148" s="382" t="str">
        <f>IF(入力!AW68="",IF(入力!AX68="","",入力!AX68),IF(入力!AX68="",入力!AW68,IF(入力!AW68&gt;入力!AX68,入力!AW68,入力!AX68)))</f>
        <v/>
      </c>
      <c r="AN148" s="476" t="str">
        <f>IF(入力!K68="","", IF(入力!AC68="","", IF(入力!Z68="","", K68/243*((MAX(入力!AC68,入力!AD68,入力!AF68,入力!AG68)-243)+(MAX(入力!Z68:'入力'!AA68)-243)))))</f>
        <v/>
      </c>
    </row>
    <row r="149" spans="1:40">
      <c r="A149" s="84">
        <f>IF(入力!A69="","",入力!A69)</f>
        <v>56</v>
      </c>
      <c r="B149" s="146" t="str">
        <f>IF(入力!B69="","",入力!B69)</f>
        <v/>
      </c>
      <c r="C149" s="146" t="str">
        <f>IF(入力!C69="","",入力!C69)</f>
        <v/>
      </c>
      <c r="D149" s="175" t="str">
        <f>IF(入力!D69="","",入力!D69)</f>
        <v/>
      </c>
      <c r="E149" s="255" t="str">
        <f>IF(入力!E69="", IF(D149="","",DATEDIF(D149,入力!$C$3,"Y")),入力!E69)</f>
        <v/>
      </c>
      <c r="F149" s="220" t="str">
        <f>IF(入力!F69="","",入力!F69)</f>
        <v/>
      </c>
      <c r="G149" s="146" t="str">
        <f>IF(入力!G69="","",入力!G69)</f>
        <v/>
      </c>
      <c r="H149" s="146" t="str">
        <f>IF(入力!H69="","",入力!H69)</f>
        <v/>
      </c>
      <c r="I149" s="220" t="str">
        <f>IF(入力!I69="","",入力!I69)</f>
        <v/>
      </c>
      <c r="J149" s="121" t="str">
        <f>IF(入力!J69="","",入力!J69)</f>
        <v/>
      </c>
      <c r="K149" s="406" t="str">
        <f>IF(入力!K69="","",入力!K69)</f>
        <v/>
      </c>
      <c r="L149" s="342" t="str">
        <f>IF(入力!L69="","",入力!L69)</f>
        <v/>
      </c>
      <c r="M149" s="325" t="str">
        <f>IF(OR(入力!M69="",入力!N69=""),"",((4.57/(1.0868-0.00133*(入力!M69+入力!N69))-4.142)*100))</f>
        <v/>
      </c>
      <c r="N149" s="325" t="str">
        <f>IF(入力!O69="", IF(OR(入力!L69="",入力!M69="",入力!N69=""),"",(入力!L69-(入力!L69*(4.57/(1.0868-0.00133*(入力!M69+入力!N69))-4.142)*100)/100)),入力!O69)</f>
        <v/>
      </c>
      <c r="O149" s="325" t="str">
        <f>IF(入力!P69="", IF(入力!K69="","",IF(入力!L69="","",入力!L69/POWER(入力!K69/100,2))),入力!P69)</f>
        <v/>
      </c>
      <c r="P149" s="325" t="str">
        <f>IF(入力!Q69="","",入力!Q69)</f>
        <v/>
      </c>
      <c r="Q149" s="407" t="str">
        <f>IF(入力!R69="","",入力!R69)</f>
        <v/>
      </c>
      <c r="R149" s="468" t="str">
        <f xml:space="preserve"> IF(入力!S69="",IF(入力!T69="","",入力!T69),IF(入力!T69="",入力!S69,IF(入力!S69&gt;入力!T69,入力!T69,入力!S69)))</f>
        <v/>
      </c>
      <c r="S149" s="468" t="str">
        <f>IF(入力!U69="",IF(入力!V69="","",入力!V69),IF(入力!V69="",入力!U69,IF(入力!U69&gt;入力!V69,入力!V69,入力!U69)))</f>
        <v/>
      </c>
      <c r="T149" s="362" t="str">
        <f>IF(入力!W69="",IF(入力!X69="","",入力!X69),IF(入力!X69="",入力!W69,IF(入力!W69&gt;入力!X69,入力!W69,入力!X69)))</f>
        <v/>
      </c>
      <c r="U149" s="361" t="str">
        <f>IF(入力!Y69="", IF(入力!W69="",IF(入力!X69="","",入力!X69-入力!Q69),IF(入力!X69="",入力!W69-入力!Q69,IF(入力!W69&gt;入力!X69,入力!W69-入力!Q69,入力!X69-入力!Q69))),入力!Y69)</f>
        <v/>
      </c>
      <c r="V149" s="361" t="str">
        <f>IF(入力!Z69="",IF(入力!AA69="","",入力!AA69),IF(入力!AA69="",入力!Z69,IF(入力!Z69&gt;入力!AA69,入力!Z69,入力!AA69)))</f>
        <v/>
      </c>
      <c r="W149" s="361" t="str">
        <f>IF(入力!AB69="", IF(入力!Z69="",IF(入力!AA69="","",入力!AA69-入力!Q69),IF(入力!AA69="",入力!Z69-入力!Q69,IF(入力!Z69&gt;入力!AA69,入力!Z69-入力!Q69,入力!AA69-入力!Q69))),入力!AB69)</f>
        <v/>
      </c>
      <c r="X149" s="361" t="str">
        <f>IF(入力!AC69="",IF(入力!AD69="","",入力!AD69),IF(入力!AD69="",入力!AC69,IF(入力!AC69&gt;入力!AD69,入力!AC69,入力!AD69)))</f>
        <v/>
      </c>
      <c r="Y149" s="361" t="str">
        <f>IF(入力!AE69="", IF(入力!AC69="",IF(入力!AD69="","",入力!AD69-入力!Q69),IF(入力!AD69="",入力!AC69-入力!Q69,IF(入力!AC69&gt;入力!AD69,入力!AC69-入力!Q69,入力!AD69-入力!Q69))),入力!AE69)</f>
        <v/>
      </c>
      <c r="Z149" s="361" t="str">
        <f>IF(入力!AF69="",IF(入力!AG69="","",入力!AG69),IF(入力!AG69="",入力!AF69,IF(入力!AF69&gt;入力!AG69,入力!AF69,入力!AG69)))</f>
        <v/>
      </c>
      <c r="AA149" s="361" t="str">
        <f>IF(入力!AH69="", IF(入力!AF69="",IF(入力!AG69="","",入力!AG69-入力!Q69),IF(入力!AG69="",入力!AF69-入力!Q69,IF(入力!AF69&gt;入力!AG69,入力!AF69-入力!Q69,入力!AG69-入力!Q69))),入力!AH69)</f>
        <v/>
      </c>
      <c r="AB149" s="354" t="str">
        <f>IF(入力!AI69="",IF(入力!AJ69="","",入力!AJ69),IF(入力!AJ69="",入力!AI69,IF(入力!AI69&gt;入力!AJ69,入力!AI69,入力!AJ69)))</f>
        <v/>
      </c>
      <c r="AC149" s="468" t="str">
        <f>IF(入力!AK69="",IF(入力!AL69="","",入力!AL69),IF(入力!AL69="",入力!AK69,IF(入力!AK69&gt;入力!AL69,入力!AK69,入力!AL69)))</f>
        <v/>
      </c>
      <c r="AD149" s="324" t="str">
        <f>IF(入力!AM69="","",入力!AM69)</f>
        <v/>
      </c>
      <c r="AE149" s="379" t="str">
        <f>IF(入力!AN69="","",入力!AN69)</f>
        <v/>
      </c>
      <c r="AF149" s="324" t="str">
        <f>IF(入力!AO69="","",入力!AO69)</f>
        <v/>
      </c>
      <c r="AG149" s="379" t="str">
        <f>IF(入力!AP69="","",入力!AP69)</f>
        <v/>
      </c>
      <c r="AH149" s="324" t="str">
        <f>IF(入力!AQ69="","",入力!AQ69)</f>
        <v/>
      </c>
      <c r="AI149" s="378" t="str">
        <f>IF(入力!AR69="","",入力!AR69)</f>
        <v/>
      </c>
      <c r="AJ149" s="389" t="str">
        <f>IF(入力!AS69="","",入力!AS69)</f>
        <v/>
      </c>
      <c r="AK149" s="472" t="str">
        <f>IF(入力!AT69="","",入力!AT69)</f>
        <v/>
      </c>
      <c r="AL149" s="474" t="str">
        <f>IF(入力!AU69="",IF(入力!AV69="","",入力!AV69),IF(入力!AV69="",入力!AU69,IF(入力!AU69&gt;入力!AV69,入力!AU69,入力!AV69)))</f>
        <v/>
      </c>
      <c r="AM149" s="382" t="str">
        <f>IF(入力!AW69="",IF(入力!AX69="","",入力!AX69),IF(入力!AX69="",入力!AW69,IF(入力!AW69&gt;入力!AX69,入力!AW69,入力!AX69)))</f>
        <v/>
      </c>
      <c r="AN149" s="476" t="str">
        <f>IF(入力!K69="","", IF(入力!AC69="","", IF(入力!Z69="","", K69/243*((MAX(入力!AC69,入力!AD69,入力!AF69,入力!AG69)-243)+(MAX(入力!Z69:'入力'!AA69)-243)))))</f>
        <v/>
      </c>
    </row>
    <row r="150" spans="1:40">
      <c r="A150" s="84">
        <f>IF(入力!A70="","",入力!A70)</f>
        <v>57</v>
      </c>
      <c r="B150" s="146" t="str">
        <f>IF(入力!B70="","",入力!B70)</f>
        <v/>
      </c>
      <c r="C150" s="146" t="str">
        <f>IF(入力!C70="","",入力!C70)</f>
        <v/>
      </c>
      <c r="D150" s="175" t="str">
        <f>IF(入力!D70="","",入力!D70)</f>
        <v/>
      </c>
      <c r="E150" s="255" t="str">
        <f>IF(入力!E70="", IF(D150="","",DATEDIF(D150,入力!$C$3,"Y")),入力!E70)</f>
        <v/>
      </c>
      <c r="F150" s="220" t="str">
        <f>IF(入力!F70="","",入力!F70)</f>
        <v/>
      </c>
      <c r="G150" s="146" t="str">
        <f>IF(入力!G70="","",入力!G70)</f>
        <v/>
      </c>
      <c r="H150" s="146" t="str">
        <f>IF(入力!H70="","",入力!H70)</f>
        <v/>
      </c>
      <c r="I150" s="220" t="str">
        <f>IF(入力!I70="","",入力!I70)</f>
        <v/>
      </c>
      <c r="J150" s="121" t="str">
        <f>IF(入力!J70="","",入力!J70)</f>
        <v/>
      </c>
      <c r="K150" s="406" t="str">
        <f>IF(入力!K70="","",入力!K70)</f>
        <v/>
      </c>
      <c r="L150" s="342" t="str">
        <f>IF(入力!L70="","",入力!L70)</f>
        <v/>
      </c>
      <c r="M150" s="325" t="str">
        <f>IF(OR(入力!M70="",入力!N70=""),"",((4.57/(1.0868-0.00133*(入力!M70+入力!N70))-4.142)*100))</f>
        <v/>
      </c>
      <c r="N150" s="325" t="str">
        <f>IF(入力!O70="", IF(OR(入力!L70="",入力!M70="",入力!N70=""),"",(入力!L70-(入力!L70*(4.57/(1.0868-0.00133*(入力!M70+入力!N70))-4.142)*100)/100)),入力!O70)</f>
        <v/>
      </c>
      <c r="O150" s="325" t="str">
        <f>IF(入力!P70="", IF(入力!K70="","",IF(入力!L70="","",入力!L70/POWER(入力!K70/100,2))),入力!P70)</f>
        <v/>
      </c>
      <c r="P150" s="325" t="str">
        <f>IF(入力!Q70="","",入力!Q70)</f>
        <v/>
      </c>
      <c r="Q150" s="407" t="str">
        <f>IF(入力!R70="","",入力!R70)</f>
        <v/>
      </c>
      <c r="R150" s="468" t="str">
        <f xml:space="preserve"> IF(入力!S70="",IF(入力!T70="","",入力!T70),IF(入力!T70="",入力!S70,IF(入力!S70&gt;入力!T70,入力!T70,入力!S70)))</f>
        <v/>
      </c>
      <c r="S150" s="468" t="str">
        <f>IF(入力!U70="",IF(入力!V70="","",入力!V70),IF(入力!V70="",入力!U70,IF(入力!U70&gt;入力!V70,入力!V70,入力!U70)))</f>
        <v/>
      </c>
      <c r="T150" s="362" t="str">
        <f>IF(入力!W70="",IF(入力!X70="","",入力!X70),IF(入力!X70="",入力!W70,IF(入力!W70&gt;入力!X70,入力!W70,入力!X70)))</f>
        <v/>
      </c>
      <c r="U150" s="361" t="str">
        <f>IF(入力!Y70="", IF(入力!W70="",IF(入力!X70="","",入力!X70-入力!Q70),IF(入力!X70="",入力!W70-入力!Q70,IF(入力!W70&gt;入力!X70,入力!W70-入力!Q70,入力!X70-入力!Q70))),入力!Y70)</f>
        <v/>
      </c>
      <c r="V150" s="361" t="str">
        <f>IF(入力!Z70="",IF(入力!AA70="","",入力!AA70),IF(入力!AA70="",入力!Z70,IF(入力!Z70&gt;入力!AA70,入力!Z70,入力!AA70)))</f>
        <v/>
      </c>
      <c r="W150" s="361" t="str">
        <f>IF(入力!AB70="", IF(入力!Z70="",IF(入力!AA70="","",入力!AA70-入力!Q70),IF(入力!AA70="",入力!Z70-入力!Q70,IF(入力!Z70&gt;入力!AA70,入力!Z70-入力!Q70,入力!AA70-入力!Q70))),入力!AB70)</f>
        <v/>
      </c>
      <c r="X150" s="361" t="str">
        <f>IF(入力!AC70="",IF(入力!AD70="","",入力!AD70),IF(入力!AD70="",入力!AC70,IF(入力!AC70&gt;入力!AD70,入力!AC70,入力!AD70)))</f>
        <v/>
      </c>
      <c r="Y150" s="361" t="str">
        <f>IF(入力!AE70="", IF(入力!AC70="",IF(入力!AD70="","",入力!AD70-入力!Q70),IF(入力!AD70="",入力!AC70-入力!Q70,IF(入力!AC70&gt;入力!AD70,入力!AC70-入力!Q70,入力!AD70-入力!Q70))),入力!AE70)</f>
        <v/>
      </c>
      <c r="Z150" s="361" t="str">
        <f>IF(入力!AF70="",IF(入力!AG70="","",入力!AG70),IF(入力!AG70="",入力!AF70,IF(入力!AF70&gt;入力!AG70,入力!AF70,入力!AG70)))</f>
        <v/>
      </c>
      <c r="AA150" s="361" t="str">
        <f>IF(入力!AH70="", IF(入力!AF70="",IF(入力!AG70="","",入力!AG70-入力!Q70),IF(入力!AG70="",入力!AF70-入力!Q70,IF(入力!AF70&gt;入力!AG70,入力!AF70-入力!Q70,入力!AG70-入力!Q70))),入力!AH70)</f>
        <v/>
      </c>
      <c r="AB150" s="354" t="str">
        <f>IF(入力!AI70="",IF(入力!AJ70="","",入力!AJ70),IF(入力!AJ70="",入力!AI70,IF(入力!AI70&gt;入力!AJ70,入力!AI70,入力!AJ70)))</f>
        <v/>
      </c>
      <c r="AC150" s="468" t="str">
        <f>IF(入力!AK70="",IF(入力!AL70="","",入力!AL70),IF(入力!AL70="",入力!AK70,IF(入力!AK70&gt;入力!AL70,入力!AK70,入力!AL70)))</f>
        <v/>
      </c>
      <c r="AD150" s="324" t="str">
        <f>IF(入力!AM70="","",入力!AM70)</f>
        <v/>
      </c>
      <c r="AE150" s="379" t="str">
        <f>IF(入力!AN70="","",入力!AN70)</f>
        <v/>
      </c>
      <c r="AF150" s="324" t="str">
        <f>IF(入力!AO70="","",入力!AO70)</f>
        <v/>
      </c>
      <c r="AG150" s="379" t="str">
        <f>IF(入力!AP70="","",入力!AP70)</f>
        <v/>
      </c>
      <c r="AH150" s="324" t="str">
        <f>IF(入力!AQ70="","",入力!AQ70)</f>
        <v/>
      </c>
      <c r="AI150" s="378" t="str">
        <f>IF(入力!AR70="","",入力!AR70)</f>
        <v/>
      </c>
      <c r="AJ150" s="389" t="str">
        <f>IF(入力!AS70="","",入力!AS70)</f>
        <v/>
      </c>
      <c r="AK150" s="472" t="str">
        <f>IF(入力!AT70="","",入力!AT70)</f>
        <v/>
      </c>
      <c r="AL150" s="474" t="str">
        <f>IF(入力!AU70="",IF(入力!AV70="","",入力!AV70),IF(入力!AV70="",入力!AU70,IF(入力!AU70&gt;入力!AV70,入力!AU70,入力!AV70)))</f>
        <v/>
      </c>
      <c r="AM150" s="382" t="str">
        <f>IF(入力!AW70="",IF(入力!AX70="","",入力!AX70),IF(入力!AX70="",入力!AW70,IF(入力!AW70&gt;入力!AX70,入力!AW70,入力!AX70)))</f>
        <v/>
      </c>
      <c r="AN150" s="476" t="str">
        <f>IF(入力!K70="","", IF(入力!AC70="","", IF(入力!Z70="","", K70/243*((MAX(入力!AC70,入力!AD70,入力!AF70,入力!AG70)-243)+(MAX(入力!Z70:'入力'!AA70)-243)))))</f>
        <v/>
      </c>
    </row>
    <row r="151" spans="1:40">
      <c r="A151" s="84">
        <f>IF(入力!A71="","",入力!A71)</f>
        <v>58</v>
      </c>
      <c r="B151" s="146" t="str">
        <f>IF(入力!B71="","",入力!B71)</f>
        <v/>
      </c>
      <c r="C151" s="146" t="str">
        <f>IF(入力!C71="","",入力!C71)</f>
        <v/>
      </c>
      <c r="D151" s="175" t="str">
        <f>IF(入力!D71="","",入力!D71)</f>
        <v/>
      </c>
      <c r="E151" s="255" t="str">
        <f>IF(入力!E71="", IF(D151="","",DATEDIF(D151,入力!$C$3,"Y")),入力!E71)</f>
        <v/>
      </c>
      <c r="F151" s="220" t="str">
        <f>IF(入力!F71="","",入力!F71)</f>
        <v/>
      </c>
      <c r="G151" s="146" t="str">
        <f>IF(入力!G71="","",入力!G71)</f>
        <v/>
      </c>
      <c r="H151" s="146" t="str">
        <f>IF(入力!H71="","",入力!H71)</f>
        <v/>
      </c>
      <c r="I151" s="220" t="str">
        <f>IF(入力!I71="","",入力!I71)</f>
        <v/>
      </c>
      <c r="J151" s="121" t="str">
        <f>IF(入力!J71="","",入力!J71)</f>
        <v/>
      </c>
      <c r="K151" s="406" t="str">
        <f>IF(入力!K71="","",入力!K71)</f>
        <v/>
      </c>
      <c r="L151" s="342" t="str">
        <f>IF(入力!L71="","",入力!L71)</f>
        <v/>
      </c>
      <c r="M151" s="325" t="str">
        <f>IF(OR(入力!M71="",入力!N71=""),"",((4.57/(1.0868-0.00133*(入力!M71+入力!N71))-4.142)*100))</f>
        <v/>
      </c>
      <c r="N151" s="325" t="str">
        <f>IF(入力!O71="", IF(OR(入力!L71="",入力!M71="",入力!N71=""),"",(入力!L71-(入力!L71*(4.57/(1.0868-0.00133*(入力!M71+入力!N71))-4.142)*100)/100)),入力!O71)</f>
        <v/>
      </c>
      <c r="O151" s="325" t="str">
        <f>IF(入力!P71="", IF(入力!K71="","",IF(入力!L71="","",入力!L71/POWER(入力!K71/100,2))),入力!P71)</f>
        <v/>
      </c>
      <c r="P151" s="325" t="str">
        <f>IF(入力!Q71="","",入力!Q71)</f>
        <v/>
      </c>
      <c r="Q151" s="407" t="str">
        <f>IF(入力!R71="","",入力!R71)</f>
        <v/>
      </c>
      <c r="R151" s="468" t="str">
        <f xml:space="preserve"> IF(入力!S71="",IF(入力!T71="","",入力!T71),IF(入力!T71="",入力!S71,IF(入力!S71&gt;入力!T71,入力!T71,入力!S71)))</f>
        <v/>
      </c>
      <c r="S151" s="468" t="str">
        <f>IF(入力!U71="",IF(入力!V71="","",入力!V71),IF(入力!V71="",入力!U71,IF(入力!U71&gt;入力!V71,入力!V71,入力!U71)))</f>
        <v/>
      </c>
      <c r="T151" s="362" t="str">
        <f>IF(入力!W71="",IF(入力!X71="","",入力!X71),IF(入力!X71="",入力!W71,IF(入力!W71&gt;入力!X71,入力!W71,入力!X71)))</f>
        <v/>
      </c>
      <c r="U151" s="361" t="str">
        <f>IF(入力!Y71="", IF(入力!W71="",IF(入力!X71="","",入力!X71-入力!Q71),IF(入力!X71="",入力!W71-入力!Q71,IF(入力!W71&gt;入力!X71,入力!W71-入力!Q71,入力!X71-入力!Q71))),入力!Y71)</f>
        <v/>
      </c>
      <c r="V151" s="361" t="str">
        <f>IF(入力!Z71="",IF(入力!AA71="","",入力!AA71),IF(入力!AA71="",入力!Z71,IF(入力!Z71&gt;入力!AA71,入力!Z71,入力!AA71)))</f>
        <v/>
      </c>
      <c r="W151" s="361" t="str">
        <f>IF(入力!AB71="", IF(入力!Z71="",IF(入力!AA71="","",入力!AA71-入力!Q71),IF(入力!AA71="",入力!Z71-入力!Q71,IF(入力!Z71&gt;入力!AA71,入力!Z71-入力!Q71,入力!AA71-入力!Q71))),入力!AB71)</f>
        <v/>
      </c>
      <c r="X151" s="361" t="str">
        <f>IF(入力!AC71="",IF(入力!AD71="","",入力!AD71),IF(入力!AD71="",入力!AC71,IF(入力!AC71&gt;入力!AD71,入力!AC71,入力!AD71)))</f>
        <v/>
      </c>
      <c r="Y151" s="361" t="str">
        <f>IF(入力!AE71="", IF(入力!AC71="",IF(入力!AD71="","",入力!AD71-入力!Q71),IF(入力!AD71="",入力!AC71-入力!Q71,IF(入力!AC71&gt;入力!AD71,入力!AC71-入力!Q71,入力!AD71-入力!Q71))),入力!AE71)</f>
        <v/>
      </c>
      <c r="Z151" s="361" t="str">
        <f>IF(入力!AF71="",IF(入力!AG71="","",入力!AG71),IF(入力!AG71="",入力!AF71,IF(入力!AF71&gt;入力!AG71,入力!AF71,入力!AG71)))</f>
        <v/>
      </c>
      <c r="AA151" s="361" t="str">
        <f>IF(入力!AH71="", IF(入力!AF71="",IF(入力!AG71="","",入力!AG71-入力!Q71),IF(入力!AG71="",入力!AF71-入力!Q71,IF(入力!AF71&gt;入力!AG71,入力!AF71-入力!Q71,入力!AG71-入力!Q71))),入力!AH71)</f>
        <v/>
      </c>
      <c r="AB151" s="354" t="str">
        <f>IF(入力!AI71="",IF(入力!AJ71="","",入力!AJ71),IF(入力!AJ71="",入力!AI71,IF(入力!AI71&gt;入力!AJ71,入力!AI71,入力!AJ71)))</f>
        <v/>
      </c>
      <c r="AC151" s="468" t="str">
        <f>IF(入力!AK71="",IF(入力!AL71="","",入力!AL71),IF(入力!AL71="",入力!AK71,IF(入力!AK71&gt;入力!AL71,入力!AK71,入力!AL71)))</f>
        <v/>
      </c>
      <c r="AD151" s="324" t="str">
        <f>IF(入力!AM71="","",入力!AM71)</f>
        <v/>
      </c>
      <c r="AE151" s="379" t="str">
        <f>IF(入力!AN71="","",入力!AN71)</f>
        <v/>
      </c>
      <c r="AF151" s="324" t="str">
        <f>IF(入力!AO71="","",入力!AO71)</f>
        <v/>
      </c>
      <c r="AG151" s="379" t="str">
        <f>IF(入力!AP71="","",入力!AP71)</f>
        <v/>
      </c>
      <c r="AH151" s="324" t="str">
        <f>IF(入力!AQ71="","",入力!AQ71)</f>
        <v/>
      </c>
      <c r="AI151" s="378" t="str">
        <f>IF(入力!AR71="","",入力!AR71)</f>
        <v/>
      </c>
      <c r="AJ151" s="389" t="str">
        <f>IF(入力!AS71="","",入力!AS71)</f>
        <v/>
      </c>
      <c r="AK151" s="472" t="str">
        <f>IF(入力!AT71="","",入力!AT71)</f>
        <v/>
      </c>
      <c r="AL151" s="474" t="str">
        <f>IF(入力!AU71="",IF(入力!AV71="","",入力!AV71),IF(入力!AV71="",入力!AU71,IF(入力!AU71&gt;入力!AV71,入力!AU71,入力!AV71)))</f>
        <v/>
      </c>
      <c r="AM151" s="382" t="str">
        <f>IF(入力!AW71="",IF(入力!AX71="","",入力!AX71),IF(入力!AX71="",入力!AW71,IF(入力!AW71&gt;入力!AX71,入力!AW71,入力!AX71)))</f>
        <v/>
      </c>
      <c r="AN151" s="476" t="str">
        <f>IF(入力!K71="","", IF(入力!AC71="","", IF(入力!Z71="","", K71/243*((MAX(入力!AC71,入力!AD71,入力!AF71,入力!AG71)-243)+(MAX(入力!Z71:'入力'!AA71)-243)))))</f>
        <v/>
      </c>
    </row>
    <row r="152" spans="1:40">
      <c r="A152" s="84">
        <f>IF(入力!A72="","",入力!A72)</f>
        <v>59</v>
      </c>
      <c r="B152" s="146" t="str">
        <f>IF(入力!B72="","",入力!B72)</f>
        <v/>
      </c>
      <c r="C152" s="146" t="str">
        <f>IF(入力!C72="","",入力!C72)</f>
        <v/>
      </c>
      <c r="D152" s="175" t="str">
        <f>IF(入力!D72="","",入力!D72)</f>
        <v/>
      </c>
      <c r="E152" s="255" t="str">
        <f>IF(入力!E72="", IF(D152="","",DATEDIF(D152,入力!$C$3,"Y")),入力!E72)</f>
        <v/>
      </c>
      <c r="F152" s="220" t="str">
        <f>IF(入力!F72="","",入力!F72)</f>
        <v/>
      </c>
      <c r="G152" s="146" t="str">
        <f>IF(入力!G72="","",入力!G72)</f>
        <v/>
      </c>
      <c r="H152" s="146" t="str">
        <f>IF(入力!H72="","",入力!H72)</f>
        <v/>
      </c>
      <c r="I152" s="220" t="str">
        <f>IF(入力!I72="","",入力!I72)</f>
        <v/>
      </c>
      <c r="J152" s="121" t="str">
        <f>IF(入力!J72="","",入力!J72)</f>
        <v/>
      </c>
      <c r="K152" s="406" t="str">
        <f>IF(入力!K72="","",入力!K72)</f>
        <v/>
      </c>
      <c r="L152" s="342" t="str">
        <f>IF(入力!L72="","",入力!L72)</f>
        <v/>
      </c>
      <c r="M152" s="325" t="str">
        <f>IF(OR(入力!M72="",入力!N72=""),"",((4.57/(1.0868-0.00133*(入力!M72+入力!N72))-4.142)*100))</f>
        <v/>
      </c>
      <c r="N152" s="325" t="str">
        <f>IF(入力!O72="", IF(OR(入力!L72="",入力!M72="",入力!N72=""),"",(入力!L72-(入力!L72*(4.57/(1.0868-0.00133*(入力!M72+入力!N72))-4.142)*100)/100)),入力!O72)</f>
        <v/>
      </c>
      <c r="O152" s="325" t="str">
        <f>IF(入力!P72="", IF(入力!K72="","",IF(入力!L72="","",入力!L72/POWER(入力!K72/100,2))),入力!P72)</f>
        <v/>
      </c>
      <c r="P152" s="325" t="str">
        <f>IF(入力!Q72="","",入力!Q72)</f>
        <v/>
      </c>
      <c r="Q152" s="407" t="str">
        <f>IF(入力!R72="","",入力!R72)</f>
        <v/>
      </c>
      <c r="R152" s="468" t="str">
        <f xml:space="preserve"> IF(入力!S72="",IF(入力!T72="","",入力!T72),IF(入力!T72="",入力!S72,IF(入力!S72&gt;入力!T72,入力!T72,入力!S72)))</f>
        <v/>
      </c>
      <c r="S152" s="468" t="str">
        <f>IF(入力!U72="",IF(入力!V72="","",入力!V72),IF(入力!V72="",入力!U72,IF(入力!U72&gt;入力!V72,入力!V72,入力!U72)))</f>
        <v/>
      </c>
      <c r="T152" s="362" t="str">
        <f>IF(入力!W72="",IF(入力!X72="","",入力!X72),IF(入力!X72="",入力!W72,IF(入力!W72&gt;入力!X72,入力!W72,入力!X72)))</f>
        <v/>
      </c>
      <c r="U152" s="361" t="str">
        <f>IF(入力!Y72="", IF(入力!W72="",IF(入力!X72="","",入力!X72-入力!Q72),IF(入力!X72="",入力!W72-入力!Q72,IF(入力!W72&gt;入力!X72,入力!W72-入力!Q72,入力!X72-入力!Q72))),入力!Y72)</f>
        <v/>
      </c>
      <c r="V152" s="361" t="str">
        <f>IF(入力!Z72="",IF(入力!AA72="","",入力!AA72),IF(入力!AA72="",入力!Z72,IF(入力!Z72&gt;入力!AA72,入力!Z72,入力!AA72)))</f>
        <v/>
      </c>
      <c r="W152" s="361" t="str">
        <f>IF(入力!AB72="", IF(入力!Z72="",IF(入力!AA72="","",入力!AA72-入力!Q72),IF(入力!AA72="",入力!Z72-入力!Q72,IF(入力!Z72&gt;入力!AA72,入力!Z72-入力!Q72,入力!AA72-入力!Q72))),入力!AB72)</f>
        <v/>
      </c>
      <c r="X152" s="361" t="str">
        <f>IF(入力!AC72="",IF(入力!AD72="","",入力!AD72),IF(入力!AD72="",入力!AC72,IF(入力!AC72&gt;入力!AD72,入力!AC72,入力!AD72)))</f>
        <v/>
      </c>
      <c r="Y152" s="361" t="str">
        <f>IF(入力!AE72="", IF(入力!AC72="",IF(入力!AD72="","",入力!AD72-入力!Q72),IF(入力!AD72="",入力!AC72-入力!Q72,IF(入力!AC72&gt;入力!AD72,入力!AC72-入力!Q72,入力!AD72-入力!Q72))),入力!AE72)</f>
        <v/>
      </c>
      <c r="Z152" s="361" t="str">
        <f>IF(入力!AF72="",IF(入力!AG72="","",入力!AG72),IF(入力!AG72="",入力!AF72,IF(入力!AF72&gt;入力!AG72,入力!AF72,入力!AG72)))</f>
        <v/>
      </c>
      <c r="AA152" s="361" t="str">
        <f>IF(入力!AH72="", IF(入力!AF72="",IF(入力!AG72="","",入力!AG72-入力!Q72),IF(入力!AG72="",入力!AF72-入力!Q72,IF(入力!AF72&gt;入力!AG72,入力!AF72-入力!Q72,入力!AG72-入力!Q72))),入力!AH72)</f>
        <v/>
      </c>
      <c r="AB152" s="354" t="str">
        <f>IF(入力!AI72="",IF(入力!AJ72="","",入力!AJ72),IF(入力!AJ72="",入力!AI72,IF(入力!AI72&gt;入力!AJ72,入力!AI72,入力!AJ72)))</f>
        <v/>
      </c>
      <c r="AC152" s="468" t="str">
        <f>IF(入力!AK72="",IF(入力!AL72="","",入力!AL72),IF(入力!AL72="",入力!AK72,IF(入力!AK72&gt;入力!AL72,入力!AK72,入力!AL72)))</f>
        <v/>
      </c>
      <c r="AD152" s="324" t="str">
        <f>IF(入力!AM72="","",入力!AM72)</f>
        <v/>
      </c>
      <c r="AE152" s="379" t="str">
        <f>IF(入力!AN72="","",入力!AN72)</f>
        <v/>
      </c>
      <c r="AF152" s="324" t="str">
        <f>IF(入力!AO72="","",入力!AO72)</f>
        <v/>
      </c>
      <c r="AG152" s="379" t="str">
        <f>IF(入力!AP72="","",入力!AP72)</f>
        <v/>
      </c>
      <c r="AH152" s="324" t="str">
        <f>IF(入力!AQ72="","",入力!AQ72)</f>
        <v/>
      </c>
      <c r="AI152" s="378" t="str">
        <f>IF(入力!AR72="","",入力!AR72)</f>
        <v/>
      </c>
      <c r="AJ152" s="389" t="str">
        <f>IF(入力!AS72="","",入力!AS72)</f>
        <v/>
      </c>
      <c r="AK152" s="472" t="str">
        <f>IF(入力!AT72="","",入力!AT72)</f>
        <v/>
      </c>
      <c r="AL152" s="474" t="str">
        <f>IF(入力!AU72="",IF(入力!AV72="","",入力!AV72),IF(入力!AV72="",入力!AU72,IF(入力!AU72&gt;入力!AV72,入力!AU72,入力!AV72)))</f>
        <v/>
      </c>
      <c r="AM152" s="382" t="str">
        <f>IF(入力!AW72="",IF(入力!AX72="","",入力!AX72),IF(入力!AX72="",入力!AW72,IF(入力!AW72&gt;入力!AX72,入力!AW72,入力!AX72)))</f>
        <v/>
      </c>
      <c r="AN152" s="476" t="str">
        <f>IF(入力!K72="","", IF(入力!AC72="","", IF(入力!Z72="","", K72/243*((MAX(入力!AC72,入力!AD72,入力!AF72,入力!AG72)-243)+(MAX(入力!Z72:'入力'!AA72)-243)))))</f>
        <v/>
      </c>
    </row>
    <row r="153" spans="1:40" ht="14.25" thickBot="1">
      <c r="A153" s="145">
        <f>IF(入力!A73="","",入力!A73)</f>
        <v>60</v>
      </c>
      <c r="B153" s="164" t="str">
        <f>IF(入力!B73="","",入力!B73)</f>
        <v/>
      </c>
      <c r="C153" s="164" t="str">
        <f>IF(入力!C73="","",入力!C73)</f>
        <v/>
      </c>
      <c r="D153" s="176" t="str">
        <f>IF(入力!D73="","",入力!D73)</f>
        <v/>
      </c>
      <c r="E153" s="87" t="str">
        <f>IF(入力!E73="", IF(D153="","",DATEDIF(D153,入力!$C$3,"Y")),入力!E73)</f>
        <v/>
      </c>
      <c r="F153" s="87" t="str">
        <f>IF(入力!F73="","",入力!F73)</f>
        <v/>
      </c>
      <c r="G153" s="164" t="str">
        <f>IF(入力!G73="","",入力!G73)</f>
        <v/>
      </c>
      <c r="H153" s="146" t="str">
        <f>IF(入力!H73="","",入力!H73)</f>
        <v/>
      </c>
      <c r="I153" s="173" t="str">
        <f>IF(入力!I73="","",入力!I73)</f>
        <v/>
      </c>
      <c r="J153" s="226" t="str">
        <f>IF(入力!J73="","",入力!J73)</f>
        <v/>
      </c>
      <c r="K153" s="408" t="str">
        <f>IF(入力!K73="","",入力!K73)</f>
        <v/>
      </c>
      <c r="L153" s="412" t="str">
        <f>IF(入力!L73="","",入力!L73)</f>
        <v/>
      </c>
      <c r="M153" s="325" t="str">
        <f>IF(OR(入力!M73="",入力!N73=""),"",((4.57/(1.0868-0.00133*(入力!M73+入力!N73))-4.142)*100))</f>
        <v/>
      </c>
      <c r="N153" s="325" t="str">
        <f>IF(入力!O73="", IF(OR(入力!L73="",入力!M73="",入力!N73=""),"",(入力!L73-(入力!L73*(4.57/(1.0868-0.00133*(入力!M73+入力!N73))-4.142)*100)/100)),入力!O73)</f>
        <v/>
      </c>
      <c r="O153" s="325" t="str">
        <f>IF(入力!P73="", IF(入力!K73="","",IF(入力!L73="","",入力!L73/POWER(入力!K73/100,2))),入力!P73)</f>
        <v/>
      </c>
      <c r="P153" s="409" t="str">
        <f>IF(入力!Q73="","",入力!Q73)</f>
        <v/>
      </c>
      <c r="Q153" s="410" t="str">
        <f>IF(入力!R73="","",入力!R73)</f>
        <v/>
      </c>
      <c r="R153" s="469" t="str">
        <f xml:space="preserve"> IF(入力!S73="",IF(入力!T73="","",入力!T73),IF(入力!T73="",入力!S73,IF(入力!S73&gt;入力!T73,入力!T73,入力!S73)))</f>
        <v/>
      </c>
      <c r="S153" s="469" t="str">
        <f>IF(入力!U73="",IF(入力!V73="","",入力!V73),IF(入力!V73="",入力!U73,IF(入力!U73&gt;入力!V73,入力!V73,入力!U73)))</f>
        <v/>
      </c>
      <c r="T153" s="470" t="str">
        <f>IF(入力!W73="",IF(入力!X73="","",入力!X73),IF(入力!X73="",入力!W73,IF(入力!W73&gt;入力!X73,入力!W73,入力!X73)))</f>
        <v/>
      </c>
      <c r="U153" s="421" t="str">
        <f>IF(入力!Y73="", IF(入力!W73="",IF(入力!X73="","",入力!X73-入力!Q73),IF(入力!X73="",入力!W73-入力!Q73,IF(入力!W73&gt;入力!X73,入力!W73-入力!Q73,入力!X73-入力!Q73))),入力!Y73)</f>
        <v/>
      </c>
      <c r="V153" s="421" t="str">
        <f>IF(入力!Z73="",IF(入力!AA73="","",入力!AA73),IF(入力!AA73="",入力!Z73,IF(入力!Z73&gt;入力!AA73,入力!Z73,入力!AA73)))</f>
        <v/>
      </c>
      <c r="W153" s="421" t="str">
        <f>IF(入力!AB73="", IF(入力!Z73="",IF(入力!AA73="","",入力!AA73-入力!Q73),IF(入力!AA73="",入力!Z73-入力!Q73,IF(入力!Z73&gt;入力!AA73,入力!Z73-入力!Q73,入力!AA73-入力!Q73))),入力!AB73)</f>
        <v/>
      </c>
      <c r="X153" s="421" t="str">
        <f>IF(入力!AC73="",IF(入力!AD73="","",入力!AD73),IF(入力!AD73="",入力!AC73,IF(入力!AC73&gt;入力!AD73,入力!AC73,入力!AD73)))</f>
        <v/>
      </c>
      <c r="Y153" s="421" t="str">
        <f>IF(入力!AE73="", IF(入力!AC73="",IF(入力!AD73="","",入力!AD73-入力!Q73),IF(入力!AD73="",入力!AC73-入力!Q73,IF(入力!AC73&gt;入力!AD73,入力!AC73-入力!Q73,入力!AD73-入力!Q73))),入力!AE73)</f>
        <v/>
      </c>
      <c r="Z153" s="421" t="str">
        <f>IF(入力!AF73="",IF(入力!AG73="","",入力!AG73),IF(入力!AG73="",入力!AF73,IF(入力!AF73&gt;入力!AG73,入力!AF73,入力!AG73)))</f>
        <v/>
      </c>
      <c r="AA153" s="421" t="str">
        <f>IF(入力!AH73="", IF(入力!AF73="",IF(入力!AG73="","",入力!AG73-入力!Q73),IF(入力!AG73="",入力!AF73-入力!Q73,IF(入力!AF73&gt;入力!AG73,入力!AF73-入力!Q73,入力!AG73-入力!Q73))),入力!AH73)</f>
        <v/>
      </c>
      <c r="AB153" s="345" t="str">
        <f>IF(入力!AI73="",IF(入力!AJ73="","",入力!AJ73),IF(入力!AJ73="",入力!AI73,IF(入力!AI73&gt;入力!AJ73,入力!AI73,入力!AJ73)))</f>
        <v/>
      </c>
      <c r="AC153" s="469" t="str">
        <f>IF(入力!AK73="",IF(入力!AL73="","",入力!AL73),IF(入力!AL73="",入力!AK73,IF(入力!AK73&gt;入力!AL73,入力!AK73,入力!AL73)))</f>
        <v/>
      </c>
      <c r="AD153" s="424" t="str">
        <f>IF(入力!AM73="","",入力!AM73)</f>
        <v/>
      </c>
      <c r="AE153" s="411" t="str">
        <f>IF(入力!AN73="","",入力!AN73)</f>
        <v/>
      </c>
      <c r="AF153" s="424" t="str">
        <f>IF(入力!AO73="","",入力!AO73)</f>
        <v/>
      </c>
      <c r="AG153" s="411" t="str">
        <f>IF(入力!AP73="","",入力!AP73)</f>
        <v/>
      </c>
      <c r="AH153" s="424" t="str">
        <f>IF(入力!AQ73="","",入力!AQ73)</f>
        <v/>
      </c>
      <c r="AI153" s="471" t="str">
        <f>IF(入力!AR73="","",入力!AR73)</f>
        <v/>
      </c>
      <c r="AJ153" s="419" t="str">
        <f>IF(入力!AS73="","",入力!AS73)</f>
        <v/>
      </c>
      <c r="AK153" s="473" t="str">
        <f>IF(入力!AT73="","",入力!AT73)</f>
        <v/>
      </c>
      <c r="AL153" s="408" t="str">
        <f>IF(入力!AU73="",IF(入力!AV73="","",入力!AV73),IF(入力!AV73="",入力!AU73,IF(入力!AU73&gt;入力!AV73,入力!AU73,入力!AV73)))</f>
        <v/>
      </c>
      <c r="AM153" s="475" t="str">
        <f>IF(入力!AW73="",IF(入力!AX73="","",入力!AX73),IF(入力!AX73="",入力!AW73,IF(入力!AW73&gt;入力!AX73,入力!AW73,入力!AX73)))</f>
        <v/>
      </c>
      <c r="AN153" s="476" t="str">
        <f>IF(入力!K73="","", IF(入力!AC73="","", IF(入力!Z73="","", K73/243*((MAX(入力!AC73,入力!AD73,入力!AF73,入力!AG73)-243)+(MAX(入力!Z73:'入力'!AA73)-243)))))</f>
        <v/>
      </c>
    </row>
    <row r="154" spans="1:40" ht="14.25" thickTop="1">
      <c r="A154" s="159"/>
      <c r="B154" s="159"/>
      <c r="C154" s="159"/>
      <c r="D154" s="159"/>
      <c r="E154" s="159"/>
      <c r="F154" s="159"/>
      <c r="G154" s="159"/>
      <c r="H154" s="177"/>
      <c r="I154" s="645" t="s">
        <v>140</v>
      </c>
      <c r="J154" s="736"/>
      <c r="K154" s="428" t="str">
        <f>IF(COUNTBLANK(K94:K153)=60,"",AVERAGE(K94:K153))</f>
        <v/>
      </c>
      <c r="L154" s="437" t="str">
        <f t="shared" ref="L154:P154" si="10">IF(COUNTBLANK(L94:L153)=60,"",AVERAGE(L94:L153))</f>
        <v/>
      </c>
      <c r="M154" s="429" t="str">
        <f t="shared" si="10"/>
        <v/>
      </c>
      <c r="N154" s="429" t="str">
        <f t="shared" si="10"/>
        <v/>
      </c>
      <c r="O154" s="429" t="str">
        <f t="shared" si="10"/>
        <v/>
      </c>
      <c r="P154" s="429" t="str">
        <f t="shared" si="10"/>
        <v/>
      </c>
      <c r="Q154" s="430" t="str">
        <f t="shared" ref="Q154" si="11">IF(COUNTBLANK(Q94:Q153)=60,"",AVERAGE(Q94:Q153))</f>
        <v/>
      </c>
      <c r="R154" s="477" t="str">
        <f t="shared" ref="R154" si="12">IF(COUNTBLANK(R94:R153)=60,"",AVERAGE(R94:R153))</f>
        <v/>
      </c>
      <c r="S154" s="441" t="str">
        <f t="shared" ref="S154" si="13">IF(COUNTBLANK(S94:S153)=60,"",AVERAGE(S94:S153))</f>
        <v/>
      </c>
      <c r="T154" s="446" t="str">
        <f t="shared" ref="T154" si="14">IF(COUNTBLANK(T94:T153)=60,"",AVERAGE(T94:T153))</f>
        <v/>
      </c>
      <c r="U154" s="447" t="str">
        <f t="shared" ref="U154" si="15">IF(COUNTBLANK(U94:U153)=60,"",AVERAGE(U94:U153))</f>
        <v/>
      </c>
      <c r="V154" s="447" t="str">
        <f t="shared" ref="V154" si="16">IF(COUNTBLANK(V94:V153)=60,"",AVERAGE(V94:V153))</f>
        <v/>
      </c>
      <c r="W154" s="447" t="str">
        <f t="shared" ref="W154" si="17">IF(COUNTBLANK(W94:W153)=60,"",AVERAGE(W94:W153))</f>
        <v/>
      </c>
      <c r="X154" s="447" t="str">
        <f t="shared" ref="X154:Y154" si="18">IF(COUNTBLANK(X94:X153)=60,"",AVERAGE(X94:X153))</f>
        <v/>
      </c>
      <c r="Y154" s="447" t="str">
        <f t="shared" si="18"/>
        <v/>
      </c>
      <c r="Z154" s="447" t="str">
        <f t="shared" ref="Z154" si="19">IF(COUNTBLANK(Z94:Z153)=60,"",AVERAGE(Z94:Z153))</f>
        <v/>
      </c>
      <c r="AA154" s="447" t="str">
        <f t="shared" ref="AA154" si="20">IF(COUNTBLANK(AA94:AA153)=60,"",AVERAGE(AA94:AA153))</f>
        <v/>
      </c>
      <c r="AB154" s="452" t="str">
        <f t="shared" ref="AB154" si="21">IF(COUNTBLANK(AB94:AB153)=60,"",AVERAGE(AB94:AB153))</f>
        <v/>
      </c>
      <c r="AC154" s="480" t="str">
        <f t="shared" ref="AC154" si="22">IF(COUNTBLANK(AC94:AC153)=60,"",AVERAGE(AC94:AC153))</f>
        <v/>
      </c>
      <c r="AD154" s="455" t="str">
        <f t="shared" ref="AD154" si="23">IF(COUNTBLANK(AD94:AD153)=60,"",AVERAGE(AD94:AD153))</f>
        <v/>
      </c>
      <c r="AE154" s="456" t="str">
        <f t="shared" ref="AE154" si="24">IF(COUNTBLANK(AE94:AE153)=60,"",AVERAGE(AE94:AE153))</f>
        <v/>
      </c>
      <c r="AF154" s="455" t="str">
        <f>IF(COUNTBLANK(AF94:AF153)=60,"",AVERAGE(AF94:AF153))</f>
        <v/>
      </c>
      <c r="AG154" s="456" t="str">
        <f t="shared" ref="AG154" si="25">IF(COUNTBLANK(AG94:AG153)=60,"",AVERAGE(AG94:AG153))</f>
        <v/>
      </c>
      <c r="AH154" s="455" t="str">
        <f t="shared" ref="AH154" si="26">IF(COUNTBLANK(AH94:AH153)=60,"",AVERAGE(AH94:AH153))</f>
        <v/>
      </c>
      <c r="AI154" s="430" t="str">
        <f t="shared" ref="AI154" si="27">IF(COUNTBLANK(AI94:AI153)=60,"",AVERAGE(AI94:AI153))</f>
        <v/>
      </c>
      <c r="AJ154" s="446" t="str">
        <f t="shared" ref="AJ154" si="28">IF(COUNTBLANK(AJ94:AJ153)=60,"",AVERAGE(AJ94:AJ153))</f>
        <v/>
      </c>
      <c r="AK154" s="461" t="str">
        <f t="shared" ref="AK154" si="29">IF(COUNTBLANK(AK94:AK153)=60,"",AVERAGE(AK94:AK153))</f>
        <v/>
      </c>
      <c r="AL154" s="428" t="str">
        <f t="shared" ref="AL154" si="30">IF(COUNTBLANK(AL94:AL153)=60,"",AVERAGE(AL94:AL153))</f>
        <v/>
      </c>
      <c r="AM154" s="456" t="str">
        <f t="shared" ref="AM154" si="31">IF(COUNTBLANK(AM94:AM153)=60,"",AVERAGE(AM94:AM153))</f>
        <v/>
      </c>
      <c r="AN154" s="481" t="str">
        <f t="shared" ref="AN154" si="32">IF(COUNTBLANK(AN94:AN153)=60,"",AVERAGE(AN94:AN153))</f>
        <v/>
      </c>
    </row>
    <row r="155" spans="1:40">
      <c r="A155" s="159"/>
      <c r="B155" s="159"/>
      <c r="C155" s="159"/>
      <c r="D155" s="159"/>
      <c r="E155" s="159"/>
      <c r="F155" s="159"/>
      <c r="G155" s="159"/>
      <c r="H155" s="159"/>
      <c r="I155" s="647" t="s">
        <v>141</v>
      </c>
      <c r="J155" s="648"/>
      <c r="K155" s="273" t="str">
        <f>IF(COUNTBLANK(K94:K153)=60,"",IF(COUNTBLANK(K94:K153)=59,"",STDEV(K94:K153)))</f>
        <v/>
      </c>
      <c r="L155" s="275" t="str">
        <f t="shared" ref="L155:AN155" si="33">IF(COUNTBLANK(L94:L153)=60,"",IF(COUNTBLANK(L94:L153)=59,"",STDEV(L94:L153)))</f>
        <v/>
      </c>
      <c r="M155" s="275" t="str">
        <f t="shared" si="33"/>
        <v/>
      </c>
      <c r="N155" s="275" t="str">
        <f t="shared" si="33"/>
        <v/>
      </c>
      <c r="O155" s="275" t="str">
        <f t="shared" si="33"/>
        <v/>
      </c>
      <c r="P155" s="275" t="str">
        <f t="shared" si="33"/>
        <v/>
      </c>
      <c r="Q155" s="271" t="str">
        <f t="shared" si="33"/>
        <v/>
      </c>
      <c r="R155" s="169" t="str">
        <f t="shared" si="33"/>
        <v/>
      </c>
      <c r="S155" s="273" t="str">
        <f t="shared" si="33"/>
        <v/>
      </c>
      <c r="T155" s="273" t="str">
        <f t="shared" si="33"/>
        <v/>
      </c>
      <c r="U155" s="275" t="str">
        <f t="shared" si="33"/>
        <v/>
      </c>
      <c r="V155" s="275" t="str">
        <f t="shared" si="33"/>
        <v/>
      </c>
      <c r="W155" s="275" t="str">
        <f t="shared" si="33"/>
        <v/>
      </c>
      <c r="X155" s="275" t="str">
        <f t="shared" si="33"/>
        <v/>
      </c>
      <c r="Y155" s="275" t="str">
        <f t="shared" si="33"/>
        <v/>
      </c>
      <c r="Z155" s="275" t="str">
        <f t="shared" si="33"/>
        <v/>
      </c>
      <c r="AA155" s="275" t="str">
        <f t="shared" si="33"/>
        <v/>
      </c>
      <c r="AB155" s="271" t="str">
        <f t="shared" si="33"/>
        <v/>
      </c>
      <c r="AC155" s="169" t="str">
        <f>IF(COUNTBLANK(AC94:AC153)=60,"",IF(COUNTBLANK(AC94:AC153)=59,"",STDEV(AC94:AC153)))</f>
        <v/>
      </c>
      <c r="AD155" s="282" t="str">
        <f t="shared" si="33"/>
        <v/>
      </c>
      <c r="AE155" s="315" t="str">
        <f t="shared" si="33"/>
        <v/>
      </c>
      <c r="AF155" s="282" t="str">
        <f t="shared" si="33"/>
        <v/>
      </c>
      <c r="AG155" s="315" t="str">
        <f t="shared" si="33"/>
        <v/>
      </c>
      <c r="AH155" s="282" t="str">
        <f t="shared" si="33"/>
        <v/>
      </c>
      <c r="AI155" s="271" t="str">
        <f t="shared" si="33"/>
        <v/>
      </c>
      <c r="AJ155" s="273" t="str">
        <f t="shared" si="33"/>
        <v/>
      </c>
      <c r="AK155" s="271" t="str">
        <f t="shared" si="33"/>
        <v/>
      </c>
      <c r="AL155" s="273" t="str">
        <f t="shared" si="33"/>
        <v/>
      </c>
      <c r="AM155" s="271" t="str">
        <f t="shared" si="33"/>
        <v/>
      </c>
      <c r="AN155" s="170" t="str">
        <f t="shared" si="33"/>
        <v/>
      </c>
    </row>
    <row r="156" spans="1:40">
      <c r="A156" s="159"/>
      <c r="B156" s="159"/>
      <c r="C156" s="159"/>
      <c r="D156" s="159"/>
      <c r="E156" s="159"/>
      <c r="F156" s="159"/>
      <c r="G156" s="159"/>
      <c r="H156" s="159"/>
      <c r="I156" s="647" t="s">
        <v>142</v>
      </c>
      <c r="J156" s="648"/>
      <c r="K156" s="431" t="str">
        <f>IF(COUNTBLANK(K94:K153)=60,"",MAX(K94:K153))</f>
        <v/>
      </c>
      <c r="L156" s="438" t="str">
        <f>IF(COUNTBLANK(L94:L153)=60,"",MIN(L94:L153))</f>
        <v/>
      </c>
      <c r="M156" s="432" t="str">
        <f t="shared" ref="M156:O156" si="34">IF(COUNTBLANK(M94:M153)=60,"",MIN(M94:M153))</f>
        <v/>
      </c>
      <c r="N156" s="432" t="str">
        <f>IF(COUNTBLANK(N94:N153)=60,"",MAX(N94:N153))</f>
        <v/>
      </c>
      <c r="O156" s="432" t="str">
        <f t="shared" si="34"/>
        <v/>
      </c>
      <c r="P156" s="432" t="str">
        <f>IF(COUNTBLANK(P94:P153)=60,"",MAX(P94:P153))</f>
        <v/>
      </c>
      <c r="Q156" s="433" t="str">
        <f>IF(COUNTBLANK(Q94:Q153)=60,"",MAX(Q94:Q153))</f>
        <v/>
      </c>
      <c r="R156" s="478" t="str">
        <f>IF(COUNTBLANK(R94:R153)=60,"",MIN(R94:R153))</f>
        <v/>
      </c>
      <c r="S156" s="443" t="str">
        <f t="shared" ref="S156" si="35">IF(COUNTBLANK(S94:S153)=60,"",MIN(S94:S153))</f>
        <v/>
      </c>
      <c r="T156" s="448" t="str">
        <f>IF(COUNTBLANK(T94:T153)=60,"",MAX(T94:T153))</f>
        <v/>
      </c>
      <c r="U156" s="449" t="str">
        <f t="shared" ref="U156:AN156" si="36">IF(COUNTBLANK(U94:U153)=60,"",MAX(U94:U153))</f>
        <v/>
      </c>
      <c r="V156" s="449" t="str">
        <f t="shared" si="36"/>
        <v/>
      </c>
      <c r="W156" s="449" t="str">
        <f t="shared" si="36"/>
        <v/>
      </c>
      <c r="X156" s="449" t="str">
        <f t="shared" si="36"/>
        <v/>
      </c>
      <c r="Y156" s="449" t="str">
        <f t="shared" si="36"/>
        <v/>
      </c>
      <c r="Z156" s="449" t="str">
        <f t="shared" si="36"/>
        <v/>
      </c>
      <c r="AA156" s="449" t="str">
        <f t="shared" si="36"/>
        <v/>
      </c>
      <c r="AB156" s="442" t="str">
        <f t="shared" si="36"/>
        <v/>
      </c>
      <c r="AC156" s="478" t="str">
        <f t="shared" si="36"/>
        <v/>
      </c>
      <c r="AD156" s="457" t="str">
        <f t="shared" si="36"/>
        <v/>
      </c>
      <c r="AE156" s="458" t="str">
        <f t="shared" si="36"/>
        <v/>
      </c>
      <c r="AF156" s="457" t="str">
        <f t="shared" si="36"/>
        <v/>
      </c>
      <c r="AG156" s="458" t="str">
        <f t="shared" si="36"/>
        <v/>
      </c>
      <c r="AH156" s="457" t="str">
        <f t="shared" si="36"/>
        <v/>
      </c>
      <c r="AI156" s="433" t="str">
        <f t="shared" si="36"/>
        <v/>
      </c>
      <c r="AJ156" s="448" t="str">
        <f t="shared" si="36"/>
        <v/>
      </c>
      <c r="AK156" s="462" t="str">
        <f t="shared" si="36"/>
        <v/>
      </c>
      <c r="AL156" s="431" t="str">
        <f t="shared" si="36"/>
        <v/>
      </c>
      <c r="AM156" s="433" t="str">
        <f t="shared" si="36"/>
        <v/>
      </c>
      <c r="AN156" s="482" t="str">
        <f t="shared" si="36"/>
        <v/>
      </c>
    </row>
    <row r="157" spans="1:40">
      <c r="A157" s="159"/>
      <c r="B157" s="159"/>
      <c r="C157" s="159"/>
      <c r="D157" s="159"/>
      <c r="E157" s="159"/>
      <c r="F157" s="159"/>
      <c r="G157" s="159"/>
      <c r="H157" s="159"/>
      <c r="I157" s="647" t="s">
        <v>143</v>
      </c>
      <c r="J157" s="648"/>
      <c r="K157" s="434" t="str">
        <f>IF(COUNTBLANK(K94:K153)=60,"",MIN(K94:K153))</f>
        <v/>
      </c>
      <c r="L157" s="439" t="str">
        <f>IF(COUNTBLANK(L94:L153)=60,"",MAX(L94:L153))</f>
        <v/>
      </c>
      <c r="M157" s="435" t="str">
        <f t="shared" ref="M157:O157" si="37">IF(COUNTBLANK(M94:M153)=60,"",MAX(M94:M153))</f>
        <v/>
      </c>
      <c r="N157" s="435" t="str">
        <f>IF(COUNTBLANK(N94:N153)=60,"",MIN(N94:N153))</f>
        <v/>
      </c>
      <c r="O157" s="435" t="str">
        <f t="shared" si="37"/>
        <v/>
      </c>
      <c r="P157" s="435" t="str">
        <f>IF(COUNTBLANK(P94:P153)=60,"",MIN(P94:P153))</f>
        <v/>
      </c>
      <c r="Q157" s="436" t="str">
        <f>IF(COUNTBLANK(Q94:Q153)=60,"",MIN(Q94:Q153))</f>
        <v/>
      </c>
      <c r="R157" s="479" t="str">
        <f>IF(COUNTBLANK(R94:R153)=60,"",MAX(R94:R153))</f>
        <v/>
      </c>
      <c r="S157" s="445" t="str">
        <f t="shared" ref="S157" si="38">IF(COUNTBLANK(S94:S153)=60,"",MAX(S94:S153))</f>
        <v/>
      </c>
      <c r="T157" s="450" t="str">
        <f>IF(COUNTBLANK(T94:T153)=60,"",MIN(T94:T153))</f>
        <v/>
      </c>
      <c r="U157" s="451" t="str">
        <f t="shared" ref="U157:AN157" si="39">IF(COUNTBLANK(U94:U153)=60,"",MIN(U94:U153))</f>
        <v/>
      </c>
      <c r="V157" s="451" t="str">
        <f t="shared" si="39"/>
        <v/>
      </c>
      <c r="W157" s="451" t="str">
        <f t="shared" si="39"/>
        <v/>
      </c>
      <c r="X157" s="451" t="str">
        <f t="shared" si="39"/>
        <v/>
      </c>
      <c r="Y157" s="451" t="str">
        <f t="shared" si="39"/>
        <v/>
      </c>
      <c r="Z157" s="451" t="str">
        <f t="shared" si="39"/>
        <v/>
      </c>
      <c r="AA157" s="451" t="str">
        <f t="shared" si="39"/>
        <v/>
      </c>
      <c r="AB157" s="444" t="str">
        <f t="shared" si="39"/>
        <v/>
      </c>
      <c r="AC157" s="479" t="str">
        <f t="shared" si="39"/>
        <v/>
      </c>
      <c r="AD157" s="459" t="str">
        <f t="shared" si="39"/>
        <v/>
      </c>
      <c r="AE157" s="460" t="str">
        <f t="shared" si="39"/>
        <v/>
      </c>
      <c r="AF157" s="459" t="str">
        <f t="shared" si="39"/>
        <v/>
      </c>
      <c r="AG157" s="460" t="str">
        <f t="shared" si="39"/>
        <v/>
      </c>
      <c r="AH157" s="459" t="str">
        <f t="shared" si="39"/>
        <v/>
      </c>
      <c r="AI157" s="436" t="str">
        <f t="shared" si="39"/>
        <v/>
      </c>
      <c r="AJ157" s="450" t="str">
        <f t="shared" si="39"/>
        <v/>
      </c>
      <c r="AK157" s="463" t="str">
        <f t="shared" si="39"/>
        <v/>
      </c>
      <c r="AL157" s="434" t="str">
        <f t="shared" si="39"/>
        <v/>
      </c>
      <c r="AM157" s="436" t="str">
        <f t="shared" si="39"/>
        <v/>
      </c>
      <c r="AN157" s="483" t="str">
        <f t="shared" si="39"/>
        <v/>
      </c>
    </row>
    <row r="158" spans="1:40">
      <c r="A158" s="159"/>
      <c r="B158" s="159"/>
      <c r="C158" s="159"/>
      <c r="D158" s="159"/>
      <c r="E158" s="159"/>
      <c r="F158" s="159"/>
      <c r="G158" s="159"/>
      <c r="H158" s="159"/>
      <c r="I158" s="647" t="s">
        <v>144</v>
      </c>
      <c r="J158" s="648"/>
      <c r="K158" s="431" t="str">
        <f>IF(COUNTBLANK(K94:K153)=60,"",MEDIAN(K94:K153))</f>
        <v/>
      </c>
      <c r="L158" s="438" t="str">
        <f t="shared" ref="L158:AN158" si="40">IF(COUNTBLANK(L94:L153)=60,"",MEDIAN(L94:L153))</f>
        <v/>
      </c>
      <c r="M158" s="432" t="str">
        <f t="shared" si="40"/>
        <v/>
      </c>
      <c r="N158" s="432" t="str">
        <f t="shared" si="40"/>
        <v/>
      </c>
      <c r="O158" s="432" t="str">
        <f t="shared" si="40"/>
        <v/>
      </c>
      <c r="P158" s="432" t="str">
        <f t="shared" si="40"/>
        <v/>
      </c>
      <c r="Q158" s="433" t="str">
        <f t="shared" si="40"/>
        <v/>
      </c>
      <c r="R158" s="478" t="str">
        <f t="shared" si="40"/>
        <v/>
      </c>
      <c r="S158" s="443" t="str">
        <f t="shared" si="40"/>
        <v/>
      </c>
      <c r="T158" s="448" t="str">
        <f t="shared" si="40"/>
        <v/>
      </c>
      <c r="U158" s="449" t="str">
        <f t="shared" si="40"/>
        <v/>
      </c>
      <c r="V158" s="449" t="str">
        <f t="shared" si="40"/>
        <v/>
      </c>
      <c r="W158" s="449" t="str">
        <f t="shared" si="40"/>
        <v/>
      </c>
      <c r="X158" s="449" t="str">
        <f t="shared" si="40"/>
        <v/>
      </c>
      <c r="Y158" s="449" t="str">
        <f t="shared" si="40"/>
        <v/>
      </c>
      <c r="Z158" s="449" t="str">
        <f t="shared" si="40"/>
        <v/>
      </c>
      <c r="AA158" s="449" t="str">
        <f t="shared" si="40"/>
        <v/>
      </c>
      <c r="AB158" s="442" t="str">
        <f t="shared" si="40"/>
        <v/>
      </c>
      <c r="AC158" s="443" t="str">
        <f t="shared" si="40"/>
        <v/>
      </c>
      <c r="AD158" s="431" t="str">
        <f t="shared" si="40"/>
        <v/>
      </c>
      <c r="AE158" s="458" t="str">
        <f t="shared" si="40"/>
        <v/>
      </c>
      <c r="AF158" s="457" t="str">
        <f t="shared" si="40"/>
        <v/>
      </c>
      <c r="AG158" s="458" t="str">
        <f t="shared" si="40"/>
        <v/>
      </c>
      <c r="AH158" s="457" t="str">
        <f t="shared" si="40"/>
        <v/>
      </c>
      <c r="AI158" s="433" t="str">
        <f t="shared" si="40"/>
        <v/>
      </c>
      <c r="AJ158" s="448" t="str">
        <f t="shared" si="40"/>
        <v/>
      </c>
      <c r="AK158" s="462" t="str">
        <f t="shared" si="40"/>
        <v/>
      </c>
      <c r="AL158" s="431" t="str">
        <f t="shared" si="40"/>
        <v/>
      </c>
      <c r="AM158" s="433" t="str">
        <f t="shared" si="40"/>
        <v/>
      </c>
      <c r="AN158" s="482" t="str">
        <f t="shared" si="40"/>
        <v/>
      </c>
    </row>
    <row r="159" spans="1:40" ht="14.25" thickBot="1">
      <c r="A159" s="159"/>
      <c r="B159" s="159"/>
      <c r="C159" s="159"/>
      <c r="D159" s="159"/>
      <c r="E159" s="159"/>
      <c r="F159" s="159"/>
      <c r="G159" s="159"/>
      <c r="H159" s="159"/>
      <c r="I159" s="643" t="s">
        <v>145</v>
      </c>
      <c r="J159" s="644"/>
      <c r="K159" s="274" t="str">
        <f>IF(COUNTBLANK(K94:K153)=60,"",IF(COUNTBLANK(K94:K153)=59,"",VAR(K94:K153)))</f>
        <v/>
      </c>
      <c r="L159" s="276" t="str">
        <f t="shared" ref="L159:AN159" si="41">IF(COUNTBLANK(L94:L153)=60,"",IF(COUNTBLANK(L94:L153)=59,"",VAR(L94:L153)))</f>
        <v/>
      </c>
      <c r="M159" s="276" t="str">
        <f t="shared" si="41"/>
        <v/>
      </c>
      <c r="N159" s="276" t="str">
        <f t="shared" si="41"/>
        <v/>
      </c>
      <c r="O159" s="276" t="str">
        <f t="shared" si="41"/>
        <v/>
      </c>
      <c r="P159" s="276" t="str">
        <f t="shared" si="41"/>
        <v/>
      </c>
      <c r="Q159" s="272" t="str">
        <f t="shared" si="41"/>
        <v/>
      </c>
      <c r="R159" s="171" t="str">
        <f t="shared" si="41"/>
        <v/>
      </c>
      <c r="S159" s="274" t="str">
        <f t="shared" si="41"/>
        <v/>
      </c>
      <c r="T159" s="274" t="str">
        <f t="shared" si="41"/>
        <v/>
      </c>
      <c r="U159" s="276" t="str">
        <f t="shared" si="41"/>
        <v/>
      </c>
      <c r="V159" s="277" t="str">
        <f t="shared" si="41"/>
        <v/>
      </c>
      <c r="W159" s="276" t="str">
        <f t="shared" si="41"/>
        <v/>
      </c>
      <c r="X159" s="276" t="str">
        <f t="shared" si="41"/>
        <v/>
      </c>
      <c r="Y159" s="276" t="str">
        <f t="shared" si="41"/>
        <v/>
      </c>
      <c r="Z159" s="276" t="str">
        <f t="shared" si="41"/>
        <v/>
      </c>
      <c r="AA159" s="276" t="str">
        <f t="shared" si="41"/>
        <v/>
      </c>
      <c r="AB159" s="272" t="str">
        <f t="shared" si="41"/>
        <v/>
      </c>
      <c r="AC159" s="274" t="str">
        <f t="shared" si="41"/>
        <v/>
      </c>
      <c r="AD159" s="274" t="str">
        <f>IF(COUNTBLANK(AD94:AD153)=60,"",IF(COUNTBLANK(AD94:AD153)=59,"",VAR(AD94:AD153)))</f>
        <v/>
      </c>
      <c r="AE159" s="278" t="str">
        <f t="shared" si="41"/>
        <v/>
      </c>
      <c r="AF159" s="283" t="str">
        <f t="shared" si="41"/>
        <v/>
      </c>
      <c r="AG159" s="278" t="str">
        <f t="shared" si="41"/>
        <v/>
      </c>
      <c r="AH159" s="283" t="str">
        <f t="shared" si="41"/>
        <v/>
      </c>
      <c r="AI159" s="272" t="str">
        <f t="shared" si="41"/>
        <v/>
      </c>
      <c r="AJ159" s="274" t="str">
        <f t="shared" si="41"/>
        <v/>
      </c>
      <c r="AK159" s="272" t="str">
        <f t="shared" si="41"/>
        <v/>
      </c>
      <c r="AL159" s="274" t="str">
        <f t="shared" si="41"/>
        <v/>
      </c>
      <c r="AM159" s="272" t="str">
        <f t="shared" si="41"/>
        <v/>
      </c>
      <c r="AN159" s="172" t="str">
        <f t="shared" si="41"/>
        <v/>
      </c>
    </row>
  </sheetData>
  <sheetProtection password="AC76" sheet="1" objects="1" scenarios="1"/>
  <mergeCells count="98">
    <mergeCell ref="S89:S90"/>
    <mergeCell ref="I74:J74"/>
    <mergeCell ref="I75:J75"/>
    <mergeCell ref="I76:J76"/>
    <mergeCell ref="I77:J77"/>
    <mergeCell ref="I78:J78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AK10:AL10"/>
    <mergeCell ref="W9:AL9"/>
    <mergeCell ref="AN89:AN90"/>
    <mergeCell ref="AS9:AT10"/>
    <mergeCell ref="AO10:AP10"/>
    <mergeCell ref="AQ10:AR10"/>
    <mergeCell ref="AM9:AR9"/>
    <mergeCell ref="AM10:AN10"/>
    <mergeCell ref="AM11:AN11"/>
    <mergeCell ref="W10:AJ10"/>
    <mergeCell ref="AL89:AM90"/>
    <mergeCell ref="AJ89:AK90"/>
    <mergeCell ref="T89:AC89"/>
    <mergeCell ref="AU9:AX10"/>
    <mergeCell ref="AU11:AV11"/>
    <mergeCell ref="AW11:AX11"/>
    <mergeCell ref="Q11:R11"/>
    <mergeCell ref="U11:V11"/>
    <mergeCell ref="K9:R10"/>
    <mergeCell ref="AK11:AL11"/>
    <mergeCell ref="W11:Y11"/>
    <mergeCell ref="Z11:AB11"/>
    <mergeCell ref="AC11:AE11"/>
    <mergeCell ref="AI11:AJ11"/>
    <mergeCell ref="AF11:AH11"/>
    <mergeCell ref="AQ11:AR11"/>
    <mergeCell ref="U9:V10"/>
    <mergeCell ref="S9:T10"/>
    <mergeCell ref="S11:T11"/>
    <mergeCell ref="I9:I13"/>
    <mergeCell ref="J9:J13"/>
    <mergeCell ref="I79:J79"/>
    <mergeCell ref="I159:J159"/>
    <mergeCell ref="R89:R90"/>
    <mergeCell ref="I154:J154"/>
    <mergeCell ref="I155:J155"/>
    <mergeCell ref="I156:J156"/>
    <mergeCell ref="I157:J157"/>
    <mergeCell ref="I158:J158"/>
    <mergeCell ref="I89:I93"/>
    <mergeCell ref="J89:J93"/>
    <mergeCell ref="P91:Q91"/>
    <mergeCell ref="K89:Q90"/>
    <mergeCell ref="X91:Y91"/>
    <mergeCell ref="AH90:AI90"/>
    <mergeCell ref="AH91:AI91"/>
    <mergeCell ref="AD89:AI89"/>
    <mergeCell ref="AD90:AE90"/>
    <mergeCell ref="AD91:AE91"/>
    <mergeCell ref="T90:AB90"/>
    <mergeCell ref="Z91:AA91"/>
    <mergeCell ref="AF90:AG90"/>
    <mergeCell ref="T91:U91"/>
    <mergeCell ref="V91:W91"/>
    <mergeCell ref="H9:H13"/>
    <mergeCell ref="G9:G13"/>
    <mergeCell ref="F89:F93"/>
    <mergeCell ref="G89:G93"/>
    <mergeCell ref="A86:B86"/>
    <mergeCell ref="C86:E86"/>
    <mergeCell ref="A87:B87"/>
    <mergeCell ref="C87:E87"/>
    <mergeCell ref="A89:A93"/>
    <mergeCell ref="B89:B93"/>
    <mergeCell ref="C89:C93"/>
    <mergeCell ref="D89:D93"/>
    <mergeCell ref="E89:E93"/>
    <mergeCell ref="H89:H93"/>
    <mergeCell ref="A84:B84"/>
    <mergeCell ref="C84:E84"/>
    <mergeCell ref="A85:B85"/>
    <mergeCell ref="C85:E85"/>
    <mergeCell ref="A9:A13"/>
    <mergeCell ref="B9:B13"/>
    <mergeCell ref="C9:C13"/>
    <mergeCell ref="D9:D13"/>
    <mergeCell ref="E9:E13"/>
    <mergeCell ref="A7:B7"/>
    <mergeCell ref="F9:F13"/>
    <mergeCell ref="A81:E81"/>
    <mergeCell ref="A83:B83"/>
    <mergeCell ref="C83:E83"/>
    <mergeCell ref="C7:F7"/>
  </mergeCells>
  <phoneticPr fontId="2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customWidth="1"/>
    <col min="6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6" width="5.125" customWidth="1"/>
    <col min="37" max="37" width="4.5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700" t="str">
        <f>IF(表示変換!A1="","",表示変換!A1)&amp;"　"&amp;"（８００点満点）"</f>
        <v>●●チームバレーボール体力指数　（８００点満点）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Z1" s="666" t="str">
        <f>IF(表示変換!A1="","",表示変換!A1)</f>
        <v>●●チームバレーボール体力指数</v>
      </c>
      <c r="AA1" s="666"/>
      <c r="AB1" s="666"/>
      <c r="AC1" s="666"/>
      <c r="AD1" s="666"/>
      <c r="AE1" s="666"/>
      <c r="AF1" s="666"/>
      <c r="AG1" s="666"/>
      <c r="AH1" s="666"/>
      <c r="AI1" s="666"/>
      <c r="AJ1" s="666"/>
      <c r="AK1" s="666"/>
      <c r="AL1" s="666"/>
      <c r="AM1" s="666"/>
      <c r="AN1" s="666"/>
      <c r="AO1" s="666"/>
      <c r="AP1" s="666"/>
      <c r="AQ1" s="666"/>
      <c r="AR1" s="666"/>
      <c r="AS1" s="666"/>
      <c r="AT1" s="101"/>
      <c r="AU1" s="666" t="str">
        <f>IF(表示変換!A1="","",表示変換!A1)&amp;"　"&amp;"（順位）"</f>
        <v>●●チームバレーボール体力指数　（順位）</v>
      </c>
      <c r="AV1" s="666"/>
      <c r="AW1" s="666"/>
      <c r="AX1" s="666"/>
      <c r="AY1" s="666"/>
      <c r="AZ1" s="666"/>
      <c r="BA1" s="666"/>
      <c r="BB1" s="666"/>
      <c r="BC1" s="666"/>
      <c r="BD1" s="666"/>
      <c r="BE1" s="666"/>
      <c r="BF1" s="666"/>
      <c r="BG1" s="666"/>
      <c r="BH1" s="666"/>
      <c r="BI1" s="666"/>
      <c r="BJ1" s="666"/>
      <c r="BK1" s="666"/>
      <c r="BL1" s="666"/>
      <c r="BM1" s="666"/>
      <c r="BN1" s="666"/>
      <c r="BO1" s="666"/>
      <c r="BP1" s="666"/>
      <c r="BQ1" s="666"/>
      <c r="BR1" s="666"/>
    </row>
    <row r="2" spans="1:70">
      <c r="A2" s="701" t="str">
        <f>IF(表示変換!A2="","",表示変換!A2)</f>
        <v>2018.01.01　●●トレーニングセンター     フォーマット作成者　：　Komuro Consulting Group　小室匡史</v>
      </c>
      <c r="B2" s="701"/>
      <c r="C2" s="701"/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701"/>
      <c r="P2" s="701"/>
      <c r="Q2" s="701"/>
      <c r="R2" s="701"/>
      <c r="S2" s="701"/>
      <c r="T2" s="701"/>
      <c r="U2" s="701"/>
      <c r="V2" s="701"/>
      <c r="W2" s="701"/>
      <c r="X2" s="701"/>
      <c r="Z2" s="667" t="str">
        <f>IF(表示変換!A2="","",表示変換!A2)</f>
        <v>2018.01.01　●●トレーニングセンター     フォーマット作成者　：　Komuro Consulting Group　小室匡史</v>
      </c>
      <c r="AA2" s="667"/>
      <c r="AB2" s="667"/>
      <c r="AC2" s="667"/>
      <c r="AD2" s="667"/>
      <c r="AE2" s="667"/>
      <c r="AF2" s="667"/>
      <c r="AG2" s="667"/>
      <c r="AH2" s="667"/>
      <c r="AI2" s="667"/>
      <c r="AJ2" s="667"/>
      <c r="AK2" s="667"/>
      <c r="AL2" s="667"/>
      <c r="AM2" s="667"/>
      <c r="AN2" s="667"/>
      <c r="AO2" s="667"/>
      <c r="AP2" s="667"/>
      <c r="AQ2" s="667"/>
      <c r="AR2" s="667"/>
      <c r="AS2" s="667"/>
      <c r="AT2" s="103"/>
      <c r="AU2" s="667" t="str">
        <f>IF(表示変換!A2="","",表示変換!A2)</f>
        <v>2018.01.01　●●トレーニングセンター     フォーマット作成者　：　Komuro Consulting Group　小室匡史</v>
      </c>
      <c r="AV2" s="667"/>
      <c r="AW2" s="667"/>
      <c r="AX2" s="667"/>
      <c r="AY2" s="667"/>
      <c r="AZ2" s="667"/>
      <c r="BA2" s="667"/>
      <c r="BB2" s="667"/>
      <c r="BC2" s="667"/>
      <c r="BD2" s="667"/>
      <c r="BE2" s="667"/>
      <c r="BF2" s="667"/>
      <c r="BG2" s="667"/>
      <c r="BH2" s="667"/>
      <c r="BI2" s="667"/>
      <c r="BJ2" s="667"/>
      <c r="BK2" s="667"/>
      <c r="BL2" s="667"/>
      <c r="BM2" s="667"/>
      <c r="BN2" s="667"/>
      <c r="BO2" s="667"/>
      <c r="BP2" s="667"/>
      <c r="BQ2" s="667"/>
      <c r="BR2" s="667"/>
    </row>
    <row r="3" spans="1:70">
      <c r="A3" s="672" t="s">
        <v>30</v>
      </c>
      <c r="B3" s="673" t="s">
        <v>43</v>
      </c>
      <c r="C3" s="673" t="s">
        <v>44</v>
      </c>
      <c r="D3" s="642" t="s">
        <v>237</v>
      </c>
      <c r="E3" s="673" t="s">
        <v>49</v>
      </c>
      <c r="F3" s="684" t="s">
        <v>13</v>
      </c>
      <c r="G3" s="677" t="str">
        <f>IF(表示変換!N3="","",表示変換!N3)</f>
        <v>２０ｍ</v>
      </c>
      <c r="H3" s="678"/>
      <c r="I3" s="677" t="str">
        <f>IF(表示変換!O3="","",表示変換!O3)</f>
        <v>ＰｒｏＡｇｉｌｉｔｙＴｅｓｔ</v>
      </c>
      <c r="J3" s="678"/>
      <c r="K3" s="677" t="str">
        <f>IF(表示変換!P3="","",表示変換!P3)</f>
        <v>3回跳び</v>
      </c>
      <c r="L3" s="678"/>
      <c r="M3" s="677" t="str">
        <f>IF(表示変換!Q3="","",表示変換!Q3)</f>
        <v>垂直跳び</v>
      </c>
      <c r="N3" s="678"/>
      <c r="O3" s="677" t="str">
        <f>IF(表示変換!R3="","",表示変換!R3)</f>
        <v>ランニングジャンプ</v>
      </c>
      <c r="P3" s="678"/>
      <c r="Q3" s="677" t="str">
        <f>IF(表示変換!S3="","",表示変換!S3)</f>
        <v>オーバーヘッドスロー</v>
      </c>
      <c r="R3" s="678"/>
      <c r="S3" s="677" t="str">
        <f>IF(表示変換!T3="","",表示変換!T3)</f>
        <v>３０秒シットアップ</v>
      </c>
      <c r="T3" s="678"/>
      <c r="U3" s="702" t="str">
        <f>IF(表示変換!U3="","",表示変換!U3)</f>
        <v>Yo-YoTest</v>
      </c>
      <c r="V3" s="678"/>
      <c r="W3" s="46" t="s">
        <v>31</v>
      </c>
      <c r="X3" s="47" t="s">
        <v>58</v>
      </c>
      <c r="Z3" s="672" t="s">
        <v>30</v>
      </c>
      <c r="AA3" s="673" t="s">
        <v>43</v>
      </c>
      <c r="AB3" s="673" t="s">
        <v>63</v>
      </c>
      <c r="AC3" s="673" t="s">
        <v>64</v>
      </c>
      <c r="AD3" s="673" t="s">
        <v>44</v>
      </c>
      <c r="AE3" s="673" t="s">
        <v>65</v>
      </c>
      <c r="AF3" s="642" t="s">
        <v>237</v>
      </c>
      <c r="AG3" s="673" t="s">
        <v>66</v>
      </c>
      <c r="AH3" s="673" t="s">
        <v>67</v>
      </c>
      <c r="AI3" s="673" t="s">
        <v>49</v>
      </c>
      <c r="AJ3" s="673" t="s">
        <v>13</v>
      </c>
      <c r="AK3" s="681" t="s">
        <v>68</v>
      </c>
      <c r="AL3" s="671" t="s">
        <v>134</v>
      </c>
      <c r="AM3" s="679" t="s">
        <v>136</v>
      </c>
      <c r="AN3" s="107" t="s">
        <v>31</v>
      </c>
      <c r="AO3" s="107" t="s">
        <v>58</v>
      </c>
      <c r="AP3" s="668" t="s">
        <v>73</v>
      </c>
      <c r="AQ3" s="669"/>
      <c r="AR3" s="669"/>
      <c r="AS3" s="670"/>
      <c r="AT3" s="527"/>
      <c r="AU3" s="672" t="s">
        <v>30</v>
      </c>
      <c r="AV3" s="673" t="s">
        <v>70</v>
      </c>
      <c r="AW3" s="674" t="s">
        <v>71</v>
      </c>
      <c r="AX3" s="642" t="s">
        <v>237</v>
      </c>
      <c r="AY3" s="673" t="s">
        <v>11</v>
      </c>
      <c r="AZ3" s="673" t="s">
        <v>13</v>
      </c>
      <c r="BA3" s="684" t="s">
        <v>72</v>
      </c>
      <c r="BB3" s="677" t="str">
        <f>IF(表示変換!N3="","",表示変換!N3)</f>
        <v>２０ｍ</v>
      </c>
      <c r="BC3" s="678"/>
      <c r="BD3" s="677" t="str">
        <f>IF(表示変換!O3="","",表示変換!O3)</f>
        <v>ＰｒｏＡｇｉｌｉｔｙＴｅｓｔ</v>
      </c>
      <c r="BE3" s="678"/>
      <c r="BF3" s="677" t="str">
        <f>IF(表示変換!P3="","",表示変換!P3)</f>
        <v>3回跳び</v>
      </c>
      <c r="BG3" s="678"/>
      <c r="BH3" s="677" t="str">
        <f>IF(表示変換!Q3="","",表示変換!Q3)</f>
        <v>垂直跳び</v>
      </c>
      <c r="BI3" s="678"/>
      <c r="BJ3" s="677" t="str">
        <f>IF(表示変換!R3="","",表示変換!R3)</f>
        <v>ランニングジャンプ</v>
      </c>
      <c r="BK3" s="678"/>
      <c r="BL3" s="677" t="str">
        <f>IF(表示変換!S3="","",表示変換!S3)</f>
        <v>オーバーヘッドスロー</v>
      </c>
      <c r="BM3" s="678"/>
      <c r="BN3" s="677" t="str">
        <f>IF(表示変換!T3="","",表示変換!T3)</f>
        <v>３０秒シットアップ</v>
      </c>
      <c r="BO3" s="678"/>
      <c r="BP3" s="677" t="str">
        <f>IF(表示変換!U3="","",表示変換!U3)</f>
        <v>Yo-YoTest</v>
      </c>
      <c r="BQ3" s="678"/>
      <c r="BR3" s="47" t="s">
        <v>58</v>
      </c>
    </row>
    <row r="4" spans="1:70">
      <c r="A4" s="672"/>
      <c r="B4" s="557"/>
      <c r="C4" s="557"/>
      <c r="D4" s="642"/>
      <c r="E4" s="557"/>
      <c r="F4" s="685"/>
      <c r="G4" s="1" t="s">
        <v>33</v>
      </c>
      <c r="H4" s="48" t="s">
        <v>34</v>
      </c>
      <c r="I4" s="1" t="s">
        <v>33</v>
      </c>
      <c r="J4" s="48" t="s">
        <v>34</v>
      </c>
      <c r="K4" s="1" t="s">
        <v>33</v>
      </c>
      <c r="L4" s="48" t="s">
        <v>34</v>
      </c>
      <c r="M4" s="1" t="s">
        <v>33</v>
      </c>
      <c r="N4" s="48"/>
      <c r="O4" s="1" t="s">
        <v>33</v>
      </c>
      <c r="P4" s="48" t="s">
        <v>34</v>
      </c>
      <c r="Q4" s="1" t="s">
        <v>33</v>
      </c>
      <c r="R4" s="48" t="s">
        <v>34</v>
      </c>
      <c r="S4" s="1" t="s">
        <v>33</v>
      </c>
      <c r="T4" s="48" t="s">
        <v>34</v>
      </c>
      <c r="U4" s="1" t="s">
        <v>33</v>
      </c>
      <c r="V4" s="48" t="s">
        <v>34</v>
      </c>
      <c r="W4" s="49"/>
      <c r="X4" s="50"/>
      <c r="Z4" s="672"/>
      <c r="AA4" s="557"/>
      <c r="AB4" s="557"/>
      <c r="AC4" s="557"/>
      <c r="AD4" s="557"/>
      <c r="AE4" s="557"/>
      <c r="AF4" s="642"/>
      <c r="AG4" s="557"/>
      <c r="AH4" s="557"/>
      <c r="AI4" s="557"/>
      <c r="AJ4" s="557"/>
      <c r="AK4" s="682"/>
      <c r="AL4" s="632"/>
      <c r="AM4" s="637"/>
      <c r="AN4" s="108"/>
      <c r="AO4" s="110"/>
      <c r="AP4" s="529"/>
      <c r="AQ4" s="528"/>
      <c r="AR4" s="528"/>
      <c r="AS4" s="530"/>
      <c r="AT4" s="527"/>
      <c r="AU4" s="672"/>
      <c r="AV4" s="557"/>
      <c r="AW4" s="675"/>
      <c r="AX4" s="642"/>
      <c r="AY4" s="557"/>
      <c r="AZ4" s="557"/>
      <c r="BA4" s="685"/>
      <c r="BB4" s="1" t="s">
        <v>33</v>
      </c>
      <c r="BC4" s="48" t="s">
        <v>32</v>
      </c>
      <c r="BD4" s="1" t="s">
        <v>33</v>
      </c>
      <c r="BE4" s="48" t="s">
        <v>32</v>
      </c>
      <c r="BF4" s="1" t="s">
        <v>33</v>
      </c>
      <c r="BG4" s="48" t="s">
        <v>32</v>
      </c>
      <c r="BH4" s="1" t="s">
        <v>33</v>
      </c>
      <c r="BI4" s="48" t="s">
        <v>32</v>
      </c>
      <c r="BJ4" s="1" t="s">
        <v>33</v>
      </c>
      <c r="BK4" s="48" t="s">
        <v>32</v>
      </c>
      <c r="BL4" s="1" t="s">
        <v>33</v>
      </c>
      <c r="BM4" s="48" t="s">
        <v>32</v>
      </c>
      <c r="BN4" s="1" t="s">
        <v>33</v>
      </c>
      <c r="BO4" s="48" t="s">
        <v>32</v>
      </c>
      <c r="BP4" s="1" t="s">
        <v>33</v>
      </c>
      <c r="BQ4" s="48" t="s">
        <v>32</v>
      </c>
      <c r="BR4" s="79"/>
    </row>
    <row r="5" spans="1:70">
      <c r="A5" s="672"/>
      <c r="B5" s="558"/>
      <c r="C5" s="558"/>
      <c r="D5" s="642"/>
      <c r="E5" s="558"/>
      <c r="F5" s="686"/>
      <c r="G5" s="2" t="str">
        <f>IF(表示変換!N5="","",表示変換!N5)</f>
        <v>sec</v>
      </c>
      <c r="H5" s="51" t="s">
        <v>35</v>
      </c>
      <c r="I5" s="2" t="str">
        <f>IF(表示変換!O5="","",表示変換!O5)</f>
        <v>sec</v>
      </c>
      <c r="J5" s="51" t="s">
        <v>35</v>
      </c>
      <c r="K5" s="2" t="str">
        <f>IF(表示変換!P5="","",表示変換!P5)</f>
        <v>m</v>
      </c>
      <c r="L5" s="51" t="s">
        <v>35</v>
      </c>
      <c r="M5" s="2" t="str">
        <f>IF(表示変換!Q5="","",表示変換!Q5)</f>
        <v>cm</v>
      </c>
      <c r="N5" s="51" t="s">
        <v>35</v>
      </c>
      <c r="O5" s="2" t="str">
        <f>IF(表示変換!R5="","",表示変換!R5)</f>
        <v>cm</v>
      </c>
      <c r="P5" s="51" t="s">
        <v>35</v>
      </c>
      <c r="Q5" s="2" t="str">
        <f>IF(表示変換!S5="","",表示変換!S5)</f>
        <v>m</v>
      </c>
      <c r="R5" s="51" t="s">
        <v>35</v>
      </c>
      <c r="S5" s="2" t="str">
        <f>IF(表示変換!T5="","",表示変換!T5)</f>
        <v>回</v>
      </c>
      <c r="T5" s="51" t="s">
        <v>35</v>
      </c>
      <c r="U5" s="2" t="str">
        <f>IF(表示変換!U5="","",表示変換!U5)</f>
        <v>m</v>
      </c>
      <c r="V5" s="51" t="s">
        <v>35</v>
      </c>
      <c r="W5" s="52" t="s">
        <v>36</v>
      </c>
      <c r="X5" s="53" t="s">
        <v>37</v>
      </c>
      <c r="Z5" s="672"/>
      <c r="AA5" s="558"/>
      <c r="AB5" s="558"/>
      <c r="AC5" s="558"/>
      <c r="AD5" s="558"/>
      <c r="AE5" s="558"/>
      <c r="AF5" s="642"/>
      <c r="AG5" s="558"/>
      <c r="AH5" s="558"/>
      <c r="AI5" s="558"/>
      <c r="AJ5" s="558"/>
      <c r="AK5" s="683"/>
      <c r="AL5" s="633"/>
      <c r="AM5" s="680"/>
      <c r="AN5" s="109" t="s">
        <v>36</v>
      </c>
      <c r="AO5" s="109" t="s">
        <v>37</v>
      </c>
      <c r="AP5" s="531" t="s">
        <v>75</v>
      </c>
      <c r="AQ5" s="532" t="s">
        <v>76</v>
      </c>
      <c r="AR5" s="532" t="s">
        <v>74</v>
      </c>
      <c r="AS5" s="53" t="s">
        <v>77</v>
      </c>
      <c r="AT5" s="527"/>
      <c r="AU5" s="672"/>
      <c r="AV5" s="558"/>
      <c r="AW5" s="676"/>
      <c r="AX5" s="642"/>
      <c r="AY5" s="558"/>
      <c r="AZ5" s="558"/>
      <c r="BA5" s="686"/>
      <c r="BB5" s="2" t="str">
        <f>IF(表示変換!N5="","",表示変換!N5)</f>
        <v>sec</v>
      </c>
      <c r="BC5" s="51" t="s">
        <v>37</v>
      </c>
      <c r="BD5" s="2" t="str">
        <f>IF(表示変換!O5="","",表示変換!O5)</f>
        <v>sec</v>
      </c>
      <c r="BE5" s="51" t="s">
        <v>37</v>
      </c>
      <c r="BF5" s="2" t="str">
        <f>IF(表示変換!P5="","",表示変換!P5)</f>
        <v>m</v>
      </c>
      <c r="BG5" s="51" t="s">
        <v>37</v>
      </c>
      <c r="BH5" s="2" t="str">
        <f>IF(表示変換!Q5="","",表示変換!Q5)</f>
        <v>cm</v>
      </c>
      <c r="BI5" s="51" t="s">
        <v>37</v>
      </c>
      <c r="BJ5" s="2" t="str">
        <f>IF(表示変換!R5="","",表示変換!R5)</f>
        <v>cm</v>
      </c>
      <c r="BK5" s="51" t="s">
        <v>37</v>
      </c>
      <c r="BL5" s="2" t="str">
        <f>IF(表示変換!S5="","",表示変換!S5)</f>
        <v>m</v>
      </c>
      <c r="BM5" s="51" t="s">
        <v>37</v>
      </c>
      <c r="BN5" s="2" t="str">
        <f>IF(表示変換!T5="","",表示変換!T5)</f>
        <v>回</v>
      </c>
      <c r="BO5" s="51" t="s">
        <v>37</v>
      </c>
      <c r="BP5" s="2" t="str">
        <f>IF(表示変換!U5="","",表示変換!U5)</f>
        <v>m</v>
      </c>
      <c r="BQ5" s="51" t="s">
        <v>37</v>
      </c>
      <c r="BR5" s="53" t="s">
        <v>37</v>
      </c>
    </row>
    <row r="6" spans="1:70">
      <c r="A6" s="228">
        <f>IF(表示変換!A6="","",表示変換!A6)</f>
        <v>1</v>
      </c>
      <c r="B6" s="227" t="str">
        <f>IF(表示変換!B6="","",表示変換!B6)</f>
        <v/>
      </c>
      <c r="C6" s="227" t="str">
        <f ca="1">IF(表示変換!D6="","",表示変換!D6)</f>
        <v/>
      </c>
      <c r="D6" s="227" t="str">
        <f>IF(表示変換!F6="","",表示変換!F6)</f>
        <v/>
      </c>
      <c r="E6" s="325" t="str">
        <f>IF(表示変換!I6="","",表示変換!I6)</f>
        <v/>
      </c>
      <c r="F6" s="487" t="str">
        <f>IF(表示変換!J6="","",表示変換!J6)</f>
        <v/>
      </c>
      <c r="G6" s="348" t="str">
        <f>IF(表示変換!N6="","",表示変換!N6)</f>
        <v/>
      </c>
      <c r="H6" s="94" t="str">
        <f t="shared" ref="H6:H37" si="0">IF(G6="","",IF(G6&lt;2.6,VALUE(100),IF(G6&gt;=3.6,VALUE(0),360-G6*100)))</f>
        <v/>
      </c>
      <c r="I6" s="399" t="str">
        <f>IF(表示変換!O6="","",表示変換!O6)</f>
        <v/>
      </c>
      <c r="J6" s="95" t="str">
        <f t="shared" ref="J6:J37" si="1">IF(I6="","",IF(I6&lt;4.2,VALUE(100),IF(I6&gt;=5.2,VALUE(0),520-I6*100)))</f>
        <v/>
      </c>
      <c r="K6" s="399" t="str">
        <f>IF(表示変換!P6="","",表示変換!P6)</f>
        <v/>
      </c>
      <c r="L6" s="96" t="str">
        <f t="shared" ref="L6:L37" si="2">IF(K6="","",IF(K6&gt;11,VALUE(100),IF(K6&lt;1.1,VALUE(0),K6*10-10)))</f>
        <v/>
      </c>
      <c r="M6" s="402" t="str">
        <f>IF(表示変換!Q6="","",表示変換!Q6)</f>
        <v/>
      </c>
      <c r="N6" s="97" t="str">
        <f t="shared" ref="N6:N37" si="3">IF(M6="","",IF(M6&gt;110,VALUE(100),IF(M6&lt;11,VALUE(0),ROUNDDOWN(M6-10,0))))</f>
        <v/>
      </c>
      <c r="O6" s="402" t="str">
        <f>IF(表示変換!R6="","",表示変換!R6)</f>
        <v/>
      </c>
      <c r="P6" s="95" t="str">
        <f t="shared" ref="P6:P37" si="4">IF(O6="","",IF(O6&gt;120,VALUE(100),IF(O6&lt;21,VALUE(0),ROUND(O6,0)-20)))</f>
        <v/>
      </c>
      <c r="Q6" s="399" t="str">
        <f>IF(表示変換!S6="","",表示変換!S6)</f>
        <v/>
      </c>
      <c r="R6" s="95" t="str">
        <f t="shared" ref="R6:R37" si="5">IF(Q6="","",IF(Q6&gt;16,VALUE(100),IF(Q6&lt;6.1,VALUE(0),ROUNDDOWN(Q6*10-60,0))))</f>
        <v/>
      </c>
      <c r="S6" s="402" t="str">
        <f>IF(表示変換!T6="","",表示変換!T6)</f>
        <v/>
      </c>
      <c r="T6" s="95" t="str">
        <f t="shared" ref="T6:T37" si="6">IF(S6="","",IF(S6&gt;60,VALUE(100),IF(S6&lt;1,VALUE(0),IF(S6&lt;40,S6*2,S6+40))))</f>
        <v/>
      </c>
      <c r="U6" s="402" t="str">
        <f>IF(表示変換!U6="","",表示変換!U6)</f>
        <v/>
      </c>
      <c r="V6" s="98" t="str">
        <f t="shared" ref="V6:V37" si="7">IF(U6="","",IF(U6&gt;1000,VALUE(100),IF(U6&lt;10,VALUE(0),U6/10)))</f>
        <v/>
      </c>
      <c r="W6" s="59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62" t="str">
        <f>IF(COUNTBLANK(W6)=1,"", RANK(W6,$W$6:$W$65))</f>
        <v/>
      </c>
      <c r="Z6" s="230">
        <v>1</v>
      </c>
      <c r="AA6" s="227" t="str">
        <f>IF(表示変換!B6="","",表示変換!B6)</f>
        <v/>
      </c>
      <c r="AB6" s="91" t="str">
        <f>IF(表示変換!C6="","",表示変換!C6)</f>
        <v/>
      </c>
      <c r="AC6" s="227" t="str">
        <f>IF(AB6="","",DATEDIF(AB6,入力!$C$3,"Y"))</f>
        <v/>
      </c>
      <c r="AD6" s="227" t="str">
        <f ca="1">IF(表示変換!D6="","",表示変換!D6)</f>
        <v/>
      </c>
      <c r="AE6" s="227" t="str">
        <f>IF(表示変換!E6="","",表示変換!E6)</f>
        <v/>
      </c>
      <c r="AF6" s="227" t="str">
        <f>IF(表示変換!F6="","",表示変換!F6)</f>
        <v/>
      </c>
      <c r="AG6" s="227" t="str">
        <f>IF(表示変換!G6="","",表示変換!G6)</f>
        <v/>
      </c>
      <c r="AH6" s="227" t="str">
        <f>IF(表示変換!H6="","",表示変換!H6)</f>
        <v/>
      </c>
      <c r="AI6" s="325" t="str">
        <f>IF(表示変換!I6="","",表示変換!I6)</f>
        <v/>
      </c>
      <c r="AJ6" s="342" t="str">
        <f>IF(表示変換!J6="","",表示変換!J6)</f>
        <v/>
      </c>
      <c r="AK6" s="325" t="str">
        <f>IF(表示変換!K6="","",表示変換!K6)</f>
        <v/>
      </c>
      <c r="AL6" s="325" t="str">
        <f>IF(表示変換!L6="","",表示変換!L6)</f>
        <v/>
      </c>
      <c r="AM6" s="407" t="str">
        <f>IF(表示変換!M6="","",表示変換!M6)</f>
        <v/>
      </c>
      <c r="AN6" s="105" t="str">
        <f>IF(X6="","",W6)</f>
        <v/>
      </c>
      <c r="AO6" s="105" t="str">
        <f>IF(X6="","",X6)</f>
        <v/>
      </c>
      <c r="AP6" s="534" t="str">
        <f t="shared" ref="AP6:AP65" si="8">IF(AO6="","",AVERAGE(BC6,BE6,BG6,BI6,BK6,BM6,BO6,BQ6))</f>
        <v/>
      </c>
      <c r="AQ6" s="535" t="str">
        <f t="shared" ref="AQ6:AQ65" si="9">IF(AO6="","",MIN(BC6,BE6,BG6,BI6,BK6,BM6,BO6,BQ6))</f>
        <v/>
      </c>
      <c r="AR6" s="535" t="str">
        <f t="shared" ref="AR6:AR65" si="10">IF(AO6="","",MAX(BC6,BE6,BG6,BI6,BK6,BM6,BO6,BQ6))</f>
        <v/>
      </c>
      <c r="AS6" s="533" t="str">
        <f>IF(AO6="","",MEDIAN(BC6,BE6,BG6,BI6,BK6,BM6,BO6,BQ6))</f>
        <v/>
      </c>
      <c r="AT6" s="104"/>
      <c r="AU6" s="106">
        <f t="shared" ref="AU6:AZ21" si="11">IF(ISBLANK(A6),"",A6)</f>
        <v>1</v>
      </c>
      <c r="AV6" s="76" t="str">
        <f t="shared" si="11"/>
        <v/>
      </c>
      <c r="AW6" s="76" t="str">
        <f t="shared" ca="1" si="11"/>
        <v/>
      </c>
      <c r="AX6" s="102" t="str">
        <f t="shared" si="11"/>
        <v/>
      </c>
      <c r="AY6" s="324" t="str">
        <f t="shared" si="11"/>
        <v/>
      </c>
      <c r="AZ6" s="338" t="str">
        <f t="shared" si="11"/>
        <v/>
      </c>
      <c r="BA6" s="324" t="str">
        <f>IF(ISBLANK(AK6),"",AK6)</f>
        <v/>
      </c>
      <c r="BB6" s="499" t="str">
        <f>IF(ISBLANK(G6),"",G6)</f>
        <v/>
      </c>
      <c r="BC6" s="55" t="str">
        <f>IF(H6="","",IF(H6="0",COUNTIFS($H$6:$H$65, "&gt;0", $H$6:$H$65, "&lt;=100")+1,RANK(H6,$H$6:$H$65)))</f>
        <v/>
      </c>
      <c r="BD6" s="500" t="str">
        <f>IF(ISBLANK(I6),"",I6)</f>
        <v/>
      </c>
      <c r="BE6" s="55" t="str">
        <f>IF(J6="","",IF(J6="0",COUNTIFS($J$6:$J$65, "&gt;0", $J$6:$J$65, "&lt;=100")+1,RANK(J6,$J$6:$J$65)))</f>
        <v/>
      </c>
      <c r="BF6" s="500" t="str">
        <f>IF(ISBLANK(K6),"",K6)</f>
        <v/>
      </c>
      <c r="BG6" s="56" t="str">
        <f>IF(L6="","",IF(L6="0",COUNTIFS($L$6:$L$65, "&gt;0", $L$6:$L$65, "&lt;=100")+1,RANK(L6,$L$6:$L$65)))</f>
        <v/>
      </c>
      <c r="BH6" s="502" t="str">
        <f>IF(ISBLANK(M6),"",M6)</f>
        <v/>
      </c>
      <c r="BI6" s="57" t="str">
        <f>IF(N6="","",IF(N6="0",COUNTIFS($N$6:$N$65, "&gt;0", $N$6:$N$65, "&lt;=100")+1,RANK(N6,$N$6:$N$65)))</f>
        <v/>
      </c>
      <c r="BJ6" s="502" t="str">
        <f>IF(ISBLANK(O6),"",O6)</f>
        <v/>
      </c>
      <c r="BK6" s="55" t="str">
        <f>IF(P6="","",IF(P6="0",COUNTIFS($P$6:$P$65, "&gt;0", $P$6:$P$65, "&lt;=100")+1,RANK(P6,$P$6:$P$65)))</f>
        <v/>
      </c>
      <c r="BL6" s="500" t="str">
        <f>IF(ISBLANK(Q6),"",Q6)</f>
        <v/>
      </c>
      <c r="BM6" s="55" t="str">
        <f>IF(R6="","",IF(R6="0",COUNTIFS($R$6:$R$65, "&gt;0", $R$6:$R$65, "&lt;=100")+1,RANK(R6,$R$6:$R$65)))</f>
        <v/>
      </c>
      <c r="BN6" s="502" t="str">
        <f>IF(ISBLANK(S6),"",S6)</f>
        <v/>
      </c>
      <c r="BO6" s="55" t="str">
        <f>IF(T6="","",IF(T6="0",COUNTIFS($T$6:$T$65, "&gt;0", $T$6:$T$65, "&lt;=100")+1,RANK(T6,$T$6:$T$65)))</f>
        <v/>
      </c>
      <c r="BP6" s="502" t="str">
        <f>IF(ISBLANK(U6),"",U6)</f>
        <v/>
      </c>
      <c r="BQ6" s="58" t="str">
        <f>IF(V6="","",IF(V6="0",COUNTIFS($V$6:$V$65, "&gt;0", $V$6:$V$65, "&lt;=100")+1,RANK(V6,$V$6:$V$65)))</f>
        <v/>
      </c>
      <c r="BR6" s="60" t="str">
        <f>X6</f>
        <v/>
      </c>
    </row>
    <row r="7" spans="1:70">
      <c r="A7" s="54">
        <f>IF(表示変換!A7="","",表示変換!A7)</f>
        <v>2</v>
      </c>
      <c r="B7" s="227" t="str">
        <f>IF(表示変換!B7="","",表示変換!B7)</f>
        <v/>
      </c>
      <c r="C7" s="227" t="str">
        <f ca="1">IF(表示変換!D7="","",表示変換!D7)</f>
        <v/>
      </c>
      <c r="D7" s="227" t="str">
        <f>IF(表示変換!F7="","",表示変換!F7)</f>
        <v/>
      </c>
      <c r="E7" s="325" t="str">
        <f>IF(表示変換!I7="","",表示変換!I7)</f>
        <v/>
      </c>
      <c r="F7" s="487" t="str">
        <f>IF(表示変換!J7="","",表示変換!J7)</f>
        <v/>
      </c>
      <c r="G7" s="348" t="str">
        <f>IF(表示変換!N7="","",表示変換!N7)</f>
        <v/>
      </c>
      <c r="H7" s="94" t="str">
        <f t="shared" si="0"/>
        <v/>
      </c>
      <c r="I7" s="399" t="str">
        <f>IF(表示変換!O7="","",表示変換!O7)</f>
        <v/>
      </c>
      <c r="J7" s="95" t="str">
        <f t="shared" si="1"/>
        <v/>
      </c>
      <c r="K7" s="399" t="str">
        <f>IF(表示変換!P7="","",表示変換!P7)</f>
        <v/>
      </c>
      <c r="L7" s="96" t="str">
        <f t="shared" si="2"/>
        <v/>
      </c>
      <c r="M7" s="402" t="str">
        <f>IF(表示変換!Q7="","",表示変換!Q7)</f>
        <v/>
      </c>
      <c r="N7" s="97" t="str">
        <f t="shared" si="3"/>
        <v/>
      </c>
      <c r="O7" s="402" t="str">
        <f>IF(表示変換!R7="","",表示変換!R7)</f>
        <v/>
      </c>
      <c r="P7" s="95" t="str">
        <f t="shared" si="4"/>
        <v/>
      </c>
      <c r="Q7" s="399" t="str">
        <f>IF(表示変換!S7="","",表示変換!S7)</f>
        <v/>
      </c>
      <c r="R7" s="95" t="str">
        <f t="shared" si="5"/>
        <v/>
      </c>
      <c r="S7" s="402" t="str">
        <f>IF(表示変換!T7="","",表示変換!T7)</f>
        <v/>
      </c>
      <c r="T7" s="95" t="str">
        <f t="shared" si="6"/>
        <v/>
      </c>
      <c r="U7" s="402" t="str">
        <f>IF(表示変換!U7="","",表示変換!U7)</f>
        <v/>
      </c>
      <c r="V7" s="98" t="str">
        <f t="shared" si="7"/>
        <v/>
      </c>
      <c r="W7" s="59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62" t="str">
        <f t="shared" ref="X7:X65" si="13">IF(COUNTBLANK(W7)=1,"", RANK(W7,$W$6:$W$65))</f>
        <v/>
      </c>
      <c r="Z7" s="54">
        <f>Z6+1</f>
        <v>2</v>
      </c>
      <c r="AA7" s="227" t="str">
        <f>IF(表示変換!B7="","",表示変換!B7)</f>
        <v/>
      </c>
      <c r="AB7" s="91" t="str">
        <f>IF(表示変換!C7="","",表示変換!C7)</f>
        <v/>
      </c>
      <c r="AC7" s="227" t="str">
        <f>IF(AB7="","",DATEDIF(AB7,入力!$C$3,"Y"))</f>
        <v/>
      </c>
      <c r="AD7" s="227" t="str">
        <f ca="1">IF(表示変換!D7="","",表示変換!D7)</f>
        <v/>
      </c>
      <c r="AE7" s="227" t="str">
        <f>IF(表示変換!E7="","",表示変換!E7)</f>
        <v/>
      </c>
      <c r="AF7" s="227" t="str">
        <f>IF(表示変換!F7="","",表示変換!F7)</f>
        <v/>
      </c>
      <c r="AG7" s="227" t="str">
        <f>IF(表示変換!G7="","",表示変換!G7)</f>
        <v/>
      </c>
      <c r="AH7" s="227" t="str">
        <f>IF(表示変換!H7="","",表示変換!H7)</f>
        <v/>
      </c>
      <c r="AI7" s="325" t="str">
        <f>IF(表示変換!I7="","",表示変換!I7)</f>
        <v/>
      </c>
      <c r="AJ7" s="342" t="str">
        <f>IF(表示変換!J7="","",表示変換!J7)</f>
        <v/>
      </c>
      <c r="AK7" s="325" t="str">
        <f>IF(表示変換!K7="","",表示変換!K7)</f>
        <v/>
      </c>
      <c r="AL7" s="325" t="str">
        <f>IF(表示変換!L7="","",表示変換!L7)</f>
        <v/>
      </c>
      <c r="AM7" s="407" t="str">
        <f>IF(表示変換!M7="","",表示変換!M7)</f>
        <v/>
      </c>
      <c r="AN7" s="105" t="str">
        <f t="shared" ref="AN7:AN65" si="14">IF(X7="","",W7)</f>
        <v/>
      </c>
      <c r="AO7" s="105" t="str">
        <f t="shared" ref="AO7:AO65" si="15">IF(X7="","",X7)</f>
        <v/>
      </c>
      <c r="AP7" s="534" t="str">
        <f t="shared" si="8"/>
        <v/>
      </c>
      <c r="AQ7" s="535" t="str">
        <f t="shared" si="9"/>
        <v/>
      </c>
      <c r="AR7" s="535" t="str">
        <f t="shared" si="10"/>
        <v/>
      </c>
      <c r="AS7" s="533" t="str">
        <f t="shared" ref="AS7:AS65" si="16">IF(AO7="","",MEDIAN(BC7,BE7,BG7,BI7,BK7,BM7,BO7,BQ7))</f>
        <v/>
      </c>
      <c r="AT7" s="104"/>
      <c r="AU7" s="106">
        <f t="shared" si="11"/>
        <v>2</v>
      </c>
      <c r="AV7" s="76" t="str">
        <f t="shared" si="11"/>
        <v/>
      </c>
      <c r="AW7" s="76" t="str">
        <f t="shared" ca="1" si="11"/>
        <v/>
      </c>
      <c r="AX7" s="102" t="str">
        <f t="shared" si="11"/>
        <v/>
      </c>
      <c r="AY7" s="324" t="str">
        <f t="shared" si="11"/>
        <v/>
      </c>
      <c r="AZ7" s="338" t="str">
        <f t="shared" si="11"/>
        <v/>
      </c>
      <c r="BA7" s="324" t="str">
        <f t="shared" ref="BA7:BA65" si="17">IF(ISBLANK(AK7),"",AK7)</f>
        <v/>
      </c>
      <c r="BB7" s="499" t="str">
        <f t="shared" ref="BB7:BB64" si="18">IF(ISBLANK(G7),"",G7)</f>
        <v/>
      </c>
      <c r="BC7" s="55" t="str">
        <f t="shared" ref="BC7:BC65" si="19">IF(H7="","",IF(H7="0",COUNTIFS($H$6:$H$65, "&gt;0", $H$6:$H$65, "&lt;=100")+1,RANK(H7,$H$6:$H$65)))</f>
        <v/>
      </c>
      <c r="BD7" s="500" t="str">
        <f t="shared" ref="BD7:BD64" si="20">IF(ISBLANK(I7),"",I7)</f>
        <v/>
      </c>
      <c r="BE7" s="55" t="str">
        <f t="shared" ref="BE7:BE65" si="21">IF(J7="","",IF(J7="0",COUNTIFS($J$6:$J$65, "&gt;0", $J$6:$J$65, "&lt;=100")+1,RANK(J7,$J$6:$J$65)))</f>
        <v/>
      </c>
      <c r="BF7" s="500" t="str">
        <f t="shared" ref="BF7:BF64" si="22">IF(ISBLANK(K7),"",K7)</f>
        <v/>
      </c>
      <c r="BG7" s="56" t="str">
        <f t="shared" ref="BG7:BG65" si="23">IF(L7="","",IF(L7="0",COUNTIFS($L$6:$L$65, "&gt;0", $L$6:$L$65, "&lt;=100")+1,RANK(L7,$L$6:$L$65)))</f>
        <v/>
      </c>
      <c r="BH7" s="502" t="str">
        <f t="shared" ref="BH7:BH64" si="24">IF(ISBLANK(M7),"",M7)</f>
        <v/>
      </c>
      <c r="BI7" s="57" t="str">
        <f t="shared" ref="BI7:BI65" si="25">IF(N7="","",IF(N7="0",COUNTIFS($N$6:$N$65, "&gt;0", $N$6:$N$65, "&lt;=100")+1,RANK(N7,$N$6:$N$65)))</f>
        <v/>
      </c>
      <c r="BJ7" s="502" t="str">
        <f t="shared" ref="BJ7:BJ64" si="26">IF(ISBLANK(O7),"",O7)</f>
        <v/>
      </c>
      <c r="BK7" s="55" t="str">
        <f t="shared" ref="BK7:BK65" si="27">IF(P7="","",IF(P7="0",COUNTIFS($P$6:$P$65, "&gt;0", $P$6:$P$65, "&lt;=100")+1,RANK(P7,$P$6:$P$65)))</f>
        <v/>
      </c>
      <c r="BL7" s="500" t="str">
        <f t="shared" ref="BL7:BL64" si="28">IF(ISBLANK(Q7),"",Q7)</f>
        <v/>
      </c>
      <c r="BM7" s="55" t="str">
        <f t="shared" ref="BM7:BM65" si="29">IF(R7="","",IF(R7="0",COUNTIFS($R$6:$R$65, "&gt;0", $R$6:$R$65, "&lt;=100")+1,RANK(R7,$R$6:$R$65)))</f>
        <v/>
      </c>
      <c r="BN7" s="502" t="str">
        <f t="shared" ref="BN7:BN64" si="30">IF(ISBLANK(S7),"",S7)</f>
        <v/>
      </c>
      <c r="BO7" s="55" t="str">
        <f t="shared" ref="BO7:BO65" si="31">IF(T7="","",IF(T7="0",COUNTIFS($T$6:$T$65, "&gt;0", $T$6:$T$65, "&lt;=100")+1,RANK(T7,$T$6:$T$65)))</f>
        <v/>
      </c>
      <c r="BP7" s="502" t="str">
        <f t="shared" ref="BP7:BP64" si="32">IF(ISBLANK(U7),"",U7)</f>
        <v/>
      </c>
      <c r="BQ7" s="58" t="str">
        <f t="shared" ref="BQ7:BQ65" si="33">IF(V7="","",IF(V7="0",COUNTIFS($V$6:$V$65, "&gt;0", $V$6:$V$65, "&lt;=100")+1,RANK(V7,$V$6:$V$65)))</f>
        <v/>
      </c>
      <c r="BR7" s="60" t="str">
        <f t="shared" ref="BR7:BR64" si="34">X7</f>
        <v/>
      </c>
    </row>
    <row r="8" spans="1:70">
      <c r="A8" s="54">
        <f>IF(表示変換!A8="","",表示変換!A8)</f>
        <v>3</v>
      </c>
      <c r="B8" s="227" t="str">
        <f>IF(表示変換!B8="","",表示変換!B8)</f>
        <v/>
      </c>
      <c r="C8" s="227" t="str">
        <f ca="1">IF(表示変換!D8="","",表示変換!D8)</f>
        <v/>
      </c>
      <c r="D8" s="227" t="str">
        <f>IF(表示変換!F8="","",表示変換!F8)</f>
        <v/>
      </c>
      <c r="E8" s="325" t="str">
        <f>IF(表示変換!I8="","",表示変換!I8)</f>
        <v/>
      </c>
      <c r="F8" s="487" t="str">
        <f>IF(表示変換!J8="","",表示変換!J8)</f>
        <v/>
      </c>
      <c r="G8" s="348" t="str">
        <f>IF(表示変換!N8="","",表示変換!N8)</f>
        <v/>
      </c>
      <c r="H8" s="94" t="str">
        <f t="shared" si="0"/>
        <v/>
      </c>
      <c r="I8" s="399" t="str">
        <f>IF(表示変換!O8="","",表示変換!O8)</f>
        <v/>
      </c>
      <c r="J8" s="95" t="str">
        <f t="shared" si="1"/>
        <v/>
      </c>
      <c r="K8" s="399" t="str">
        <f>IF(表示変換!P8="","",表示変換!P8)</f>
        <v/>
      </c>
      <c r="L8" s="96" t="str">
        <f t="shared" si="2"/>
        <v/>
      </c>
      <c r="M8" s="402" t="str">
        <f>IF(表示変換!Q8="","",表示変換!Q8)</f>
        <v/>
      </c>
      <c r="N8" s="97" t="str">
        <f t="shared" si="3"/>
        <v/>
      </c>
      <c r="O8" s="402" t="str">
        <f>IF(表示変換!R8="","",表示変換!R8)</f>
        <v/>
      </c>
      <c r="P8" s="95" t="str">
        <f t="shared" si="4"/>
        <v/>
      </c>
      <c r="Q8" s="399" t="str">
        <f>IF(表示変換!S8="","",表示変換!S8)</f>
        <v/>
      </c>
      <c r="R8" s="95" t="str">
        <f t="shared" si="5"/>
        <v/>
      </c>
      <c r="S8" s="402" t="str">
        <f>IF(表示変換!T8="","",表示変換!T8)</f>
        <v/>
      </c>
      <c r="T8" s="95" t="str">
        <f t="shared" si="6"/>
        <v/>
      </c>
      <c r="U8" s="402" t="str">
        <f>IF(表示変換!U8="","",表示変換!U8)</f>
        <v/>
      </c>
      <c r="V8" s="98" t="str">
        <f t="shared" si="7"/>
        <v/>
      </c>
      <c r="W8" s="59" t="str">
        <f t="shared" si="12"/>
        <v/>
      </c>
      <c r="X8" s="162" t="str">
        <f t="shared" si="13"/>
        <v/>
      </c>
      <c r="Z8" s="232">
        <f t="shared" ref="Z8:Z65" si="35">Z7+1</f>
        <v>3</v>
      </c>
      <c r="AA8" s="227" t="str">
        <f>IF(表示変換!B8="","",表示変換!B8)</f>
        <v/>
      </c>
      <c r="AB8" s="91" t="str">
        <f>IF(表示変換!C8="","",表示変換!C8)</f>
        <v/>
      </c>
      <c r="AC8" s="227" t="str">
        <f>IF(AB8="","",DATEDIF(AB8,入力!$C$3,"Y"))</f>
        <v/>
      </c>
      <c r="AD8" s="227" t="str">
        <f ca="1">IF(表示変換!D8="","",表示変換!D8)</f>
        <v/>
      </c>
      <c r="AE8" s="227" t="str">
        <f>IF(表示変換!E8="","",表示変換!E8)</f>
        <v/>
      </c>
      <c r="AF8" s="227" t="str">
        <f>IF(表示変換!F8="","",表示変換!F8)</f>
        <v/>
      </c>
      <c r="AG8" s="227" t="str">
        <f>IF(表示変換!G8="","",表示変換!G8)</f>
        <v/>
      </c>
      <c r="AH8" s="227" t="str">
        <f>IF(表示変換!H8="","",表示変換!H8)</f>
        <v/>
      </c>
      <c r="AI8" s="325" t="str">
        <f>IF(表示変換!I8="","",表示変換!I8)</f>
        <v/>
      </c>
      <c r="AJ8" s="342" t="str">
        <f>IF(表示変換!J8="","",表示変換!J8)</f>
        <v/>
      </c>
      <c r="AK8" s="325" t="str">
        <f>IF(表示変換!K8="","",表示変換!K8)</f>
        <v/>
      </c>
      <c r="AL8" s="325" t="str">
        <f>IF(表示変換!L8="","",表示変換!L8)</f>
        <v/>
      </c>
      <c r="AM8" s="407" t="str">
        <f>IF(表示変換!M8="","",表示変換!M8)</f>
        <v/>
      </c>
      <c r="AN8" s="105" t="str">
        <f t="shared" si="14"/>
        <v/>
      </c>
      <c r="AO8" s="105" t="str">
        <f t="shared" si="15"/>
        <v/>
      </c>
      <c r="AP8" s="534" t="str">
        <f t="shared" si="8"/>
        <v/>
      </c>
      <c r="AQ8" s="535" t="str">
        <f t="shared" si="9"/>
        <v/>
      </c>
      <c r="AR8" s="535" t="str">
        <f t="shared" si="10"/>
        <v/>
      </c>
      <c r="AS8" s="533" t="str">
        <f t="shared" si="16"/>
        <v/>
      </c>
      <c r="AT8" s="104"/>
      <c r="AU8" s="106">
        <f t="shared" si="11"/>
        <v>3</v>
      </c>
      <c r="AV8" s="76" t="str">
        <f t="shared" si="11"/>
        <v/>
      </c>
      <c r="AW8" s="76" t="str">
        <f t="shared" ca="1" si="11"/>
        <v/>
      </c>
      <c r="AX8" s="102" t="str">
        <f t="shared" si="11"/>
        <v/>
      </c>
      <c r="AY8" s="324" t="str">
        <f t="shared" si="11"/>
        <v/>
      </c>
      <c r="AZ8" s="338" t="str">
        <f t="shared" si="11"/>
        <v/>
      </c>
      <c r="BA8" s="324" t="str">
        <f t="shared" si="17"/>
        <v/>
      </c>
      <c r="BB8" s="499" t="str">
        <f>IF(ISBLANK(G8),"",G8)</f>
        <v/>
      </c>
      <c r="BC8" s="55" t="str">
        <f t="shared" si="19"/>
        <v/>
      </c>
      <c r="BD8" s="500" t="str">
        <f t="shared" si="20"/>
        <v/>
      </c>
      <c r="BE8" s="55" t="str">
        <f t="shared" si="21"/>
        <v/>
      </c>
      <c r="BF8" s="500" t="str">
        <f t="shared" si="22"/>
        <v/>
      </c>
      <c r="BG8" s="56" t="str">
        <f t="shared" si="23"/>
        <v/>
      </c>
      <c r="BH8" s="502" t="str">
        <f t="shared" si="24"/>
        <v/>
      </c>
      <c r="BI8" s="57" t="str">
        <f t="shared" si="25"/>
        <v/>
      </c>
      <c r="BJ8" s="502" t="str">
        <f t="shared" si="26"/>
        <v/>
      </c>
      <c r="BK8" s="55" t="str">
        <f t="shared" si="27"/>
        <v/>
      </c>
      <c r="BL8" s="500" t="str">
        <f t="shared" si="28"/>
        <v/>
      </c>
      <c r="BM8" s="55" t="str">
        <f t="shared" si="29"/>
        <v/>
      </c>
      <c r="BN8" s="502" t="str">
        <f t="shared" si="30"/>
        <v/>
      </c>
      <c r="BO8" s="55" t="str">
        <f t="shared" si="31"/>
        <v/>
      </c>
      <c r="BP8" s="502" t="str">
        <f t="shared" si="32"/>
        <v/>
      </c>
      <c r="BQ8" s="58" t="str">
        <f t="shared" si="33"/>
        <v/>
      </c>
      <c r="BR8" s="60" t="str">
        <f t="shared" si="34"/>
        <v/>
      </c>
    </row>
    <row r="9" spans="1:70">
      <c r="A9" s="54">
        <f>IF(表示変換!A9="","",表示変換!A9)</f>
        <v>4</v>
      </c>
      <c r="B9" s="227" t="str">
        <f>IF(表示変換!B9="","",表示変換!B9)</f>
        <v/>
      </c>
      <c r="C9" s="227" t="str">
        <f ca="1">IF(表示変換!D9="","",表示変換!D9)</f>
        <v/>
      </c>
      <c r="D9" s="227" t="str">
        <f>IF(表示変換!F9="","",表示変換!F9)</f>
        <v/>
      </c>
      <c r="E9" s="325" t="str">
        <f>IF(表示変換!I9="","",表示変換!I9)</f>
        <v/>
      </c>
      <c r="F9" s="487" t="str">
        <f>IF(表示変換!J9="","",表示変換!J9)</f>
        <v/>
      </c>
      <c r="G9" s="348" t="str">
        <f>IF(表示変換!N9="","",表示変換!N9)</f>
        <v/>
      </c>
      <c r="H9" s="94" t="str">
        <f t="shared" si="0"/>
        <v/>
      </c>
      <c r="I9" s="399" t="str">
        <f>IF(表示変換!O9="","",表示変換!O9)</f>
        <v/>
      </c>
      <c r="J9" s="95" t="str">
        <f t="shared" si="1"/>
        <v/>
      </c>
      <c r="K9" s="399" t="str">
        <f>IF(表示変換!P9="","",表示変換!P9)</f>
        <v/>
      </c>
      <c r="L9" s="96" t="str">
        <f t="shared" si="2"/>
        <v/>
      </c>
      <c r="M9" s="402" t="str">
        <f>IF(表示変換!Q9="","",表示変換!Q9)</f>
        <v/>
      </c>
      <c r="N9" s="97" t="str">
        <f t="shared" si="3"/>
        <v/>
      </c>
      <c r="O9" s="402" t="str">
        <f>IF(表示変換!R9="","",表示変換!R9)</f>
        <v/>
      </c>
      <c r="P9" s="95" t="str">
        <f t="shared" si="4"/>
        <v/>
      </c>
      <c r="Q9" s="399" t="str">
        <f>IF(表示変換!S9="","",表示変換!S9)</f>
        <v/>
      </c>
      <c r="R9" s="95" t="str">
        <f t="shared" si="5"/>
        <v/>
      </c>
      <c r="S9" s="402" t="str">
        <f>IF(表示変換!T9="","",表示変換!T9)</f>
        <v/>
      </c>
      <c r="T9" s="95" t="str">
        <f t="shared" si="6"/>
        <v/>
      </c>
      <c r="U9" s="402" t="str">
        <f>IF(表示変換!U9="","",表示変換!U9)</f>
        <v/>
      </c>
      <c r="V9" s="98" t="str">
        <f t="shared" si="7"/>
        <v/>
      </c>
      <c r="W9" s="59" t="str">
        <f t="shared" si="12"/>
        <v/>
      </c>
      <c r="X9" s="162" t="str">
        <f t="shared" si="13"/>
        <v/>
      </c>
      <c r="Z9" s="232">
        <f t="shared" si="35"/>
        <v>4</v>
      </c>
      <c r="AA9" s="227" t="str">
        <f>IF(表示変換!B9="","",表示変換!B9)</f>
        <v/>
      </c>
      <c r="AB9" s="91" t="str">
        <f>IF(表示変換!C9="","",表示変換!C9)</f>
        <v/>
      </c>
      <c r="AC9" s="227" t="str">
        <f>IF(AB9="","",DATEDIF(AB9,入力!$C$3,"Y"))</f>
        <v/>
      </c>
      <c r="AD9" s="227" t="str">
        <f ca="1">IF(表示変換!D9="","",表示変換!D9)</f>
        <v/>
      </c>
      <c r="AE9" s="227" t="str">
        <f>IF(表示変換!E9="","",表示変換!E9)</f>
        <v/>
      </c>
      <c r="AF9" s="227" t="str">
        <f>IF(表示変換!F9="","",表示変換!F9)</f>
        <v/>
      </c>
      <c r="AG9" s="227" t="str">
        <f>IF(表示変換!G9="","",表示変換!G9)</f>
        <v/>
      </c>
      <c r="AH9" s="227" t="str">
        <f>IF(表示変換!H9="","",表示変換!H9)</f>
        <v/>
      </c>
      <c r="AI9" s="325" t="str">
        <f>IF(表示変換!I9="","",表示変換!I9)</f>
        <v/>
      </c>
      <c r="AJ9" s="342" t="str">
        <f>IF(表示変換!J9="","",表示変換!J9)</f>
        <v/>
      </c>
      <c r="AK9" s="325" t="str">
        <f>IF(表示変換!K9="","",表示変換!K9)</f>
        <v/>
      </c>
      <c r="AL9" s="325" t="str">
        <f>IF(表示変換!L9="","",表示変換!L9)</f>
        <v/>
      </c>
      <c r="AM9" s="407" t="str">
        <f>IF(表示変換!M9="","",表示変換!M9)</f>
        <v/>
      </c>
      <c r="AN9" s="105" t="str">
        <f t="shared" si="14"/>
        <v/>
      </c>
      <c r="AO9" s="105" t="str">
        <f t="shared" si="15"/>
        <v/>
      </c>
      <c r="AP9" s="534" t="str">
        <f t="shared" si="8"/>
        <v/>
      </c>
      <c r="AQ9" s="535" t="str">
        <f t="shared" si="9"/>
        <v/>
      </c>
      <c r="AR9" s="535" t="str">
        <f t="shared" si="10"/>
        <v/>
      </c>
      <c r="AS9" s="533" t="str">
        <f t="shared" si="16"/>
        <v/>
      </c>
      <c r="AT9" s="104"/>
      <c r="AU9" s="106">
        <f t="shared" si="11"/>
        <v>4</v>
      </c>
      <c r="AV9" s="76" t="str">
        <f t="shared" si="11"/>
        <v/>
      </c>
      <c r="AW9" s="76" t="str">
        <f t="shared" ca="1" si="11"/>
        <v/>
      </c>
      <c r="AX9" s="102" t="str">
        <f t="shared" si="11"/>
        <v/>
      </c>
      <c r="AY9" s="324" t="str">
        <f t="shared" si="11"/>
        <v/>
      </c>
      <c r="AZ9" s="338" t="str">
        <f t="shared" si="11"/>
        <v/>
      </c>
      <c r="BA9" s="324" t="str">
        <f t="shared" si="17"/>
        <v/>
      </c>
      <c r="BB9" s="499" t="str">
        <f t="shared" si="18"/>
        <v/>
      </c>
      <c r="BC9" s="55" t="str">
        <f t="shared" si="19"/>
        <v/>
      </c>
      <c r="BD9" s="500" t="str">
        <f t="shared" si="20"/>
        <v/>
      </c>
      <c r="BE9" s="55" t="str">
        <f t="shared" si="21"/>
        <v/>
      </c>
      <c r="BF9" s="500" t="str">
        <f t="shared" si="22"/>
        <v/>
      </c>
      <c r="BG9" s="56" t="str">
        <f t="shared" si="23"/>
        <v/>
      </c>
      <c r="BH9" s="502" t="str">
        <f t="shared" si="24"/>
        <v/>
      </c>
      <c r="BI9" s="57" t="str">
        <f t="shared" si="25"/>
        <v/>
      </c>
      <c r="BJ9" s="502" t="str">
        <f t="shared" si="26"/>
        <v/>
      </c>
      <c r="BK9" s="55" t="str">
        <f t="shared" si="27"/>
        <v/>
      </c>
      <c r="BL9" s="500" t="str">
        <f t="shared" si="28"/>
        <v/>
      </c>
      <c r="BM9" s="55" t="str">
        <f t="shared" si="29"/>
        <v/>
      </c>
      <c r="BN9" s="502" t="str">
        <f t="shared" si="30"/>
        <v/>
      </c>
      <c r="BO9" s="55" t="str">
        <f t="shared" si="31"/>
        <v/>
      </c>
      <c r="BP9" s="502" t="str">
        <f t="shared" si="32"/>
        <v/>
      </c>
      <c r="BQ9" s="58" t="str">
        <f t="shared" si="33"/>
        <v/>
      </c>
      <c r="BR9" s="60" t="str">
        <f t="shared" si="34"/>
        <v/>
      </c>
    </row>
    <row r="10" spans="1:70">
      <c r="A10" s="54">
        <f>IF(表示変換!A10="","",表示変換!A10)</f>
        <v>5</v>
      </c>
      <c r="B10" s="227" t="str">
        <f>IF(表示変換!B10="","",表示変換!B10)</f>
        <v/>
      </c>
      <c r="C10" s="227" t="str">
        <f ca="1">IF(表示変換!D10="","",表示変換!D10)</f>
        <v/>
      </c>
      <c r="D10" s="227" t="str">
        <f>IF(表示変換!F10="","",表示変換!F10)</f>
        <v/>
      </c>
      <c r="E10" s="325" t="str">
        <f>IF(表示変換!I10="","",表示変換!I10)</f>
        <v/>
      </c>
      <c r="F10" s="487" t="str">
        <f>IF(表示変換!J10="","",表示変換!J10)</f>
        <v/>
      </c>
      <c r="G10" s="348" t="str">
        <f>IF(表示変換!N10="","",表示変換!N10)</f>
        <v/>
      </c>
      <c r="H10" s="94" t="str">
        <f t="shared" si="0"/>
        <v/>
      </c>
      <c r="I10" s="399" t="str">
        <f>IF(表示変換!O10="","",表示変換!O10)</f>
        <v/>
      </c>
      <c r="J10" s="95" t="str">
        <f t="shared" si="1"/>
        <v/>
      </c>
      <c r="K10" s="399" t="str">
        <f>IF(表示変換!P10="","",表示変換!P10)</f>
        <v/>
      </c>
      <c r="L10" s="96" t="str">
        <f t="shared" si="2"/>
        <v/>
      </c>
      <c r="M10" s="402" t="str">
        <f>IF(表示変換!Q10="","",表示変換!Q10)</f>
        <v/>
      </c>
      <c r="N10" s="97" t="str">
        <f t="shared" si="3"/>
        <v/>
      </c>
      <c r="O10" s="402" t="str">
        <f>IF(表示変換!R10="","",表示変換!R10)</f>
        <v/>
      </c>
      <c r="P10" s="95" t="str">
        <f t="shared" si="4"/>
        <v/>
      </c>
      <c r="Q10" s="399" t="str">
        <f>IF(表示変換!S10="","",表示変換!S10)</f>
        <v/>
      </c>
      <c r="R10" s="95" t="str">
        <f t="shared" si="5"/>
        <v/>
      </c>
      <c r="S10" s="402" t="str">
        <f>IF(表示変換!T10="","",表示変換!T10)</f>
        <v/>
      </c>
      <c r="T10" s="95" t="str">
        <f t="shared" si="6"/>
        <v/>
      </c>
      <c r="U10" s="402" t="str">
        <f>IF(表示変換!U10="","",表示変換!U10)</f>
        <v/>
      </c>
      <c r="V10" s="98" t="str">
        <f t="shared" si="7"/>
        <v/>
      </c>
      <c r="W10" s="59" t="str">
        <f t="shared" si="12"/>
        <v/>
      </c>
      <c r="X10" s="162" t="str">
        <f t="shared" si="13"/>
        <v/>
      </c>
      <c r="Z10" s="232">
        <f t="shared" si="35"/>
        <v>5</v>
      </c>
      <c r="AA10" s="227" t="str">
        <f>IF(表示変換!B10="","",表示変換!B10)</f>
        <v/>
      </c>
      <c r="AB10" s="91" t="str">
        <f>IF(表示変換!C10="","",表示変換!C10)</f>
        <v/>
      </c>
      <c r="AC10" s="227" t="str">
        <f>IF(AB10="","",DATEDIF(AB10,入力!$C$3,"Y"))</f>
        <v/>
      </c>
      <c r="AD10" s="227" t="str">
        <f ca="1">IF(表示変換!D10="","",表示変換!D10)</f>
        <v/>
      </c>
      <c r="AE10" s="227" t="str">
        <f>IF(表示変換!E10="","",表示変換!E10)</f>
        <v/>
      </c>
      <c r="AF10" s="227" t="str">
        <f>IF(表示変換!F10="","",表示変換!F10)</f>
        <v/>
      </c>
      <c r="AG10" s="227" t="str">
        <f>IF(表示変換!G10="","",表示変換!G10)</f>
        <v/>
      </c>
      <c r="AH10" s="227" t="str">
        <f>IF(表示変換!H10="","",表示変換!H10)</f>
        <v/>
      </c>
      <c r="AI10" s="325" t="str">
        <f>IF(表示変換!I10="","",表示変換!I10)</f>
        <v/>
      </c>
      <c r="AJ10" s="342" t="str">
        <f>IF(表示変換!J10="","",表示変換!J10)</f>
        <v/>
      </c>
      <c r="AK10" s="325" t="str">
        <f>IF(表示変換!K10="","",表示変換!K10)</f>
        <v/>
      </c>
      <c r="AL10" s="325" t="str">
        <f>IF(表示変換!L10="","",表示変換!L10)</f>
        <v/>
      </c>
      <c r="AM10" s="407" t="str">
        <f>IF(表示変換!M10="","",表示変換!M10)</f>
        <v/>
      </c>
      <c r="AN10" s="105" t="str">
        <f t="shared" si="14"/>
        <v/>
      </c>
      <c r="AO10" s="105" t="str">
        <f t="shared" si="15"/>
        <v/>
      </c>
      <c r="AP10" s="534" t="str">
        <f t="shared" si="8"/>
        <v/>
      </c>
      <c r="AQ10" s="535" t="str">
        <f t="shared" si="9"/>
        <v/>
      </c>
      <c r="AR10" s="535" t="str">
        <f t="shared" si="10"/>
        <v/>
      </c>
      <c r="AS10" s="533" t="str">
        <f t="shared" si="16"/>
        <v/>
      </c>
      <c r="AT10" s="104"/>
      <c r="AU10" s="106">
        <f t="shared" si="11"/>
        <v>5</v>
      </c>
      <c r="AV10" s="76" t="str">
        <f t="shared" si="11"/>
        <v/>
      </c>
      <c r="AW10" s="76" t="str">
        <f t="shared" ca="1" si="11"/>
        <v/>
      </c>
      <c r="AX10" s="102" t="str">
        <f t="shared" si="11"/>
        <v/>
      </c>
      <c r="AY10" s="324" t="str">
        <f t="shared" si="11"/>
        <v/>
      </c>
      <c r="AZ10" s="338" t="str">
        <f t="shared" si="11"/>
        <v/>
      </c>
      <c r="BA10" s="324" t="str">
        <f t="shared" si="17"/>
        <v/>
      </c>
      <c r="BB10" s="499" t="str">
        <f t="shared" si="18"/>
        <v/>
      </c>
      <c r="BC10" s="55" t="str">
        <f t="shared" si="19"/>
        <v/>
      </c>
      <c r="BD10" s="500" t="str">
        <f t="shared" si="20"/>
        <v/>
      </c>
      <c r="BE10" s="55" t="str">
        <f t="shared" si="21"/>
        <v/>
      </c>
      <c r="BF10" s="500" t="str">
        <f t="shared" si="22"/>
        <v/>
      </c>
      <c r="BG10" s="56" t="str">
        <f t="shared" si="23"/>
        <v/>
      </c>
      <c r="BH10" s="502" t="str">
        <f t="shared" si="24"/>
        <v/>
      </c>
      <c r="BI10" s="57" t="str">
        <f t="shared" si="25"/>
        <v/>
      </c>
      <c r="BJ10" s="502" t="str">
        <f t="shared" si="26"/>
        <v/>
      </c>
      <c r="BK10" s="55" t="str">
        <f t="shared" si="27"/>
        <v/>
      </c>
      <c r="BL10" s="500" t="str">
        <f t="shared" si="28"/>
        <v/>
      </c>
      <c r="BM10" s="55" t="str">
        <f t="shared" si="29"/>
        <v/>
      </c>
      <c r="BN10" s="502" t="str">
        <f t="shared" si="30"/>
        <v/>
      </c>
      <c r="BO10" s="55" t="str">
        <f t="shared" si="31"/>
        <v/>
      </c>
      <c r="BP10" s="502" t="str">
        <f t="shared" si="32"/>
        <v/>
      </c>
      <c r="BQ10" s="58" t="str">
        <f t="shared" si="33"/>
        <v/>
      </c>
      <c r="BR10" s="60" t="str">
        <f t="shared" si="34"/>
        <v/>
      </c>
    </row>
    <row r="11" spans="1:70">
      <c r="A11" s="54">
        <f>IF(表示変換!A11="","",表示変換!A11)</f>
        <v>6</v>
      </c>
      <c r="B11" s="227" t="str">
        <f>IF(表示変換!B11="","",表示変換!B11)</f>
        <v/>
      </c>
      <c r="C11" s="227" t="str">
        <f ca="1">IF(表示変換!D11="","",表示変換!D11)</f>
        <v/>
      </c>
      <c r="D11" s="227" t="str">
        <f>IF(表示変換!F11="","",表示変換!F11)</f>
        <v/>
      </c>
      <c r="E11" s="325" t="str">
        <f>IF(表示変換!I11="","",表示変換!I11)</f>
        <v/>
      </c>
      <c r="F11" s="487" t="str">
        <f>IF(表示変換!J11="","",表示変換!J11)</f>
        <v/>
      </c>
      <c r="G11" s="348" t="str">
        <f>IF(表示変換!N11="","",表示変換!N11)</f>
        <v/>
      </c>
      <c r="H11" s="94" t="str">
        <f t="shared" si="0"/>
        <v/>
      </c>
      <c r="I11" s="399" t="str">
        <f>IF(表示変換!O11="","",表示変換!O11)</f>
        <v/>
      </c>
      <c r="J11" s="95" t="str">
        <f t="shared" si="1"/>
        <v/>
      </c>
      <c r="K11" s="399" t="str">
        <f>IF(表示変換!P11="","",表示変換!P11)</f>
        <v/>
      </c>
      <c r="L11" s="96" t="str">
        <f t="shared" si="2"/>
        <v/>
      </c>
      <c r="M11" s="402" t="str">
        <f>IF(表示変換!Q11="","",表示変換!Q11)</f>
        <v/>
      </c>
      <c r="N11" s="97" t="str">
        <f t="shared" si="3"/>
        <v/>
      </c>
      <c r="O11" s="402" t="str">
        <f>IF(表示変換!R11="","",表示変換!R11)</f>
        <v/>
      </c>
      <c r="P11" s="95" t="str">
        <f t="shared" si="4"/>
        <v/>
      </c>
      <c r="Q11" s="399" t="str">
        <f>IF(表示変換!S11="","",表示変換!S11)</f>
        <v/>
      </c>
      <c r="R11" s="95" t="str">
        <f t="shared" si="5"/>
        <v/>
      </c>
      <c r="S11" s="402" t="str">
        <f>IF(表示変換!T11="","",表示変換!T11)</f>
        <v/>
      </c>
      <c r="T11" s="95" t="str">
        <f t="shared" si="6"/>
        <v/>
      </c>
      <c r="U11" s="402" t="str">
        <f>IF(表示変換!U11="","",表示変換!U11)</f>
        <v/>
      </c>
      <c r="V11" s="98" t="str">
        <f t="shared" si="7"/>
        <v/>
      </c>
      <c r="W11" s="59" t="str">
        <f t="shared" si="12"/>
        <v/>
      </c>
      <c r="X11" s="162" t="str">
        <f t="shared" si="13"/>
        <v/>
      </c>
      <c r="Z11" s="232">
        <f t="shared" si="35"/>
        <v>6</v>
      </c>
      <c r="AA11" s="227" t="str">
        <f>IF(表示変換!B11="","",表示変換!B11)</f>
        <v/>
      </c>
      <c r="AB11" s="91" t="str">
        <f>IF(表示変換!C11="","",表示変換!C11)</f>
        <v/>
      </c>
      <c r="AC11" s="227" t="str">
        <f>IF(AB11="","",DATEDIF(AB11,入力!$C$3,"Y"))</f>
        <v/>
      </c>
      <c r="AD11" s="227" t="str">
        <f ca="1">IF(表示変換!D11="","",表示変換!D11)</f>
        <v/>
      </c>
      <c r="AE11" s="227" t="str">
        <f>IF(表示変換!E11="","",表示変換!E11)</f>
        <v/>
      </c>
      <c r="AF11" s="227" t="str">
        <f>IF(表示変換!F11="","",表示変換!F11)</f>
        <v/>
      </c>
      <c r="AG11" s="227" t="str">
        <f>IF(表示変換!G11="","",表示変換!G11)</f>
        <v/>
      </c>
      <c r="AH11" s="227" t="str">
        <f>IF(表示変換!H11="","",表示変換!H11)</f>
        <v/>
      </c>
      <c r="AI11" s="325" t="str">
        <f>IF(表示変換!I11="","",表示変換!I11)</f>
        <v/>
      </c>
      <c r="AJ11" s="342" t="str">
        <f>IF(表示変換!J11="","",表示変換!J11)</f>
        <v/>
      </c>
      <c r="AK11" s="325" t="str">
        <f>IF(表示変換!K11="","",表示変換!K11)</f>
        <v/>
      </c>
      <c r="AL11" s="325" t="str">
        <f>IF(表示変換!L11="","",表示変換!L11)</f>
        <v/>
      </c>
      <c r="AM11" s="407" t="str">
        <f>IF(表示変換!M11="","",表示変換!M11)</f>
        <v/>
      </c>
      <c r="AN11" s="105" t="str">
        <f t="shared" si="14"/>
        <v/>
      </c>
      <c r="AO11" s="105" t="str">
        <f t="shared" si="15"/>
        <v/>
      </c>
      <c r="AP11" s="534" t="str">
        <f t="shared" si="8"/>
        <v/>
      </c>
      <c r="AQ11" s="535" t="str">
        <f t="shared" si="9"/>
        <v/>
      </c>
      <c r="AR11" s="535" t="str">
        <f t="shared" si="10"/>
        <v/>
      </c>
      <c r="AS11" s="533" t="str">
        <f t="shared" si="16"/>
        <v/>
      </c>
      <c r="AT11" s="104"/>
      <c r="AU11" s="106">
        <f t="shared" si="11"/>
        <v>6</v>
      </c>
      <c r="AV11" s="76" t="str">
        <f t="shared" si="11"/>
        <v/>
      </c>
      <c r="AW11" s="76" t="str">
        <f t="shared" ca="1" si="11"/>
        <v/>
      </c>
      <c r="AX11" s="102" t="str">
        <f t="shared" si="11"/>
        <v/>
      </c>
      <c r="AY11" s="324" t="str">
        <f t="shared" si="11"/>
        <v/>
      </c>
      <c r="AZ11" s="338" t="str">
        <f t="shared" si="11"/>
        <v/>
      </c>
      <c r="BA11" s="324" t="str">
        <f t="shared" si="17"/>
        <v/>
      </c>
      <c r="BB11" s="499" t="str">
        <f t="shared" si="18"/>
        <v/>
      </c>
      <c r="BC11" s="55" t="str">
        <f t="shared" si="19"/>
        <v/>
      </c>
      <c r="BD11" s="500" t="str">
        <f t="shared" si="20"/>
        <v/>
      </c>
      <c r="BE11" s="55" t="str">
        <f t="shared" si="21"/>
        <v/>
      </c>
      <c r="BF11" s="500" t="str">
        <f t="shared" si="22"/>
        <v/>
      </c>
      <c r="BG11" s="56" t="str">
        <f t="shared" si="23"/>
        <v/>
      </c>
      <c r="BH11" s="502" t="str">
        <f t="shared" si="24"/>
        <v/>
      </c>
      <c r="BI11" s="57" t="str">
        <f t="shared" si="25"/>
        <v/>
      </c>
      <c r="BJ11" s="502" t="str">
        <f t="shared" si="26"/>
        <v/>
      </c>
      <c r="BK11" s="55" t="str">
        <f t="shared" si="27"/>
        <v/>
      </c>
      <c r="BL11" s="500" t="str">
        <f t="shared" si="28"/>
        <v/>
      </c>
      <c r="BM11" s="55" t="str">
        <f t="shared" si="29"/>
        <v/>
      </c>
      <c r="BN11" s="502" t="str">
        <f t="shared" si="30"/>
        <v/>
      </c>
      <c r="BO11" s="55" t="str">
        <f t="shared" si="31"/>
        <v/>
      </c>
      <c r="BP11" s="502" t="str">
        <f t="shared" si="32"/>
        <v/>
      </c>
      <c r="BQ11" s="58" t="str">
        <f t="shared" si="33"/>
        <v/>
      </c>
      <c r="BR11" s="60" t="str">
        <f t="shared" si="34"/>
        <v/>
      </c>
    </row>
    <row r="12" spans="1:70">
      <c r="A12" s="54">
        <f>IF(表示変換!A12="","",表示変換!A12)</f>
        <v>7</v>
      </c>
      <c r="B12" s="227" t="str">
        <f>IF(表示変換!B12="","",表示変換!B12)</f>
        <v/>
      </c>
      <c r="C12" s="227" t="str">
        <f ca="1">IF(表示変換!D12="","",表示変換!D12)</f>
        <v/>
      </c>
      <c r="D12" s="227" t="str">
        <f>IF(表示変換!F12="","",表示変換!F12)</f>
        <v/>
      </c>
      <c r="E12" s="325" t="str">
        <f>IF(表示変換!I12="","",表示変換!I12)</f>
        <v/>
      </c>
      <c r="F12" s="487" t="str">
        <f>IF(表示変換!J12="","",表示変換!J12)</f>
        <v/>
      </c>
      <c r="G12" s="348" t="str">
        <f>IF(表示変換!N12="","",表示変換!N12)</f>
        <v/>
      </c>
      <c r="H12" s="94" t="str">
        <f t="shared" si="0"/>
        <v/>
      </c>
      <c r="I12" s="399" t="str">
        <f>IF(表示変換!O12="","",表示変換!O12)</f>
        <v/>
      </c>
      <c r="J12" s="95" t="str">
        <f t="shared" si="1"/>
        <v/>
      </c>
      <c r="K12" s="399" t="str">
        <f>IF(表示変換!P12="","",表示変換!P12)</f>
        <v/>
      </c>
      <c r="L12" s="96" t="str">
        <f t="shared" si="2"/>
        <v/>
      </c>
      <c r="M12" s="402" t="str">
        <f>IF(表示変換!Q12="","",表示変換!Q12)</f>
        <v/>
      </c>
      <c r="N12" s="97" t="str">
        <f t="shared" si="3"/>
        <v/>
      </c>
      <c r="O12" s="402" t="str">
        <f>IF(表示変換!R12="","",表示変換!R12)</f>
        <v/>
      </c>
      <c r="P12" s="95" t="str">
        <f t="shared" si="4"/>
        <v/>
      </c>
      <c r="Q12" s="399" t="str">
        <f>IF(表示変換!S12="","",表示変換!S12)</f>
        <v/>
      </c>
      <c r="R12" s="95" t="str">
        <f t="shared" si="5"/>
        <v/>
      </c>
      <c r="S12" s="402" t="str">
        <f>IF(表示変換!T12="","",表示変換!T12)</f>
        <v/>
      </c>
      <c r="T12" s="95" t="str">
        <f t="shared" si="6"/>
        <v/>
      </c>
      <c r="U12" s="402" t="str">
        <f>IF(表示変換!U12="","",表示変換!U12)</f>
        <v/>
      </c>
      <c r="V12" s="98" t="str">
        <f t="shared" si="7"/>
        <v/>
      </c>
      <c r="W12" s="59" t="str">
        <f t="shared" si="12"/>
        <v/>
      </c>
      <c r="X12" s="162" t="str">
        <f t="shared" si="13"/>
        <v/>
      </c>
      <c r="Z12" s="232">
        <f t="shared" si="35"/>
        <v>7</v>
      </c>
      <c r="AA12" s="227" t="str">
        <f>IF(表示変換!B12="","",表示変換!B12)</f>
        <v/>
      </c>
      <c r="AB12" s="91" t="str">
        <f>IF(表示変換!C12="","",表示変換!C12)</f>
        <v/>
      </c>
      <c r="AC12" s="227" t="str">
        <f>IF(AB12="","",DATEDIF(AB12,入力!$C$3,"Y"))</f>
        <v/>
      </c>
      <c r="AD12" s="227" t="str">
        <f ca="1">IF(表示変換!D12="","",表示変換!D12)</f>
        <v/>
      </c>
      <c r="AE12" s="227" t="str">
        <f>IF(表示変換!E12="","",表示変換!E12)</f>
        <v/>
      </c>
      <c r="AF12" s="227" t="str">
        <f>IF(表示変換!F12="","",表示変換!F12)</f>
        <v/>
      </c>
      <c r="AG12" s="227" t="str">
        <f>IF(表示変換!G12="","",表示変換!G12)</f>
        <v/>
      </c>
      <c r="AH12" s="227" t="str">
        <f>IF(表示変換!H12="","",表示変換!H12)</f>
        <v/>
      </c>
      <c r="AI12" s="325" t="str">
        <f>IF(表示変換!I12="","",表示変換!I12)</f>
        <v/>
      </c>
      <c r="AJ12" s="342" t="str">
        <f>IF(表示変換!J12="","",表示変換!J12)</f>
        <v/>
      </c>
      <c r="AK12" s="325" t="str">
        <f>IF(表示変換!K12="","",表示変換!K12)</f>
        <v/>
      </c>
      <c r="AL12" s="325" t="str">
        <f>IF(表示変換!L12="","",表示変換!L12)</f>
        <v/>
      </c>
      <c r="AM12" s="407" t="str">
        <f>IF(表示変換!M12="","",表示変換!M12)</f>
        <v/>
      </c>
      <c r="AN12" s="105" t="str">
        <f t="shared" si="14"/>
        <v/>
      </c>
      <c r="AO12" s="105" t="str">
        <f t="shared" si="15"/>
        <v/>
      </c>
      <c r="AP12" s="534" t="str">
        <f t="shared" si="8"/>
        <v/>
      </c>
      <c r="AQ12" s="535" t="str">
        <f t="shared" si="9"/>
        <v/>
      </c>
      <c r="AR12" s="535" t="str">
        <f t="shared" si="10"/>
        <v/>
      </c>
      <c r="AS12" s="533" t="str">
        <f t="shared" si="16"/>
        <v/>
      </c>
      <c r="AT12" s="104"/>
      <c r="AU12" s="106">
        <f t="shared" si="11"/>
        <v>7</v>
      </c>
      <c r="AV12" s="76" t="str">
        <f t="shared" si="11"/>
        <v/>
      </c>
      <c r="AW12" s="76" t="str">
        <f t="shared" ca="1" si="11"/>
        <v/>
      </c>
      <c r="AX12" s="102" t="str">
        <f t="shared" si="11"/>
        <v/>
      </c>
      <c r="AY12" s="324" t="str">
        <f t="shared" si="11"/>
        <v/>
      </c>
      <c r="AZ12" s="338" t="str">
        <f t="shared" si="11"/>
        <v/>
      </c>
      <c r="BA12" s="324" t="str">
        <f t="shared" si="17"/>
        <v/>
      </c>
      <c r="BB12" s="499" t="str">
        <f t="shared" si="18"/>
        <v/>
      </c>
      <c r="BC12" s="55" t="str">
        <f t="shared" si="19"/>
        <v/>
      </c>
      <c r="BD12" s="500" t="str">
        <f t="shared" si="20"/>
        <v/>
      </c>
      <c r="BE12" s="55" t="str">
        <f t="shared" si="21"/>
        <v/>
      </c>
      <c r="BF12" s="500" t="str">
        <f t="shared" si="22"/>
        <v/>
      </c>
      <c r="BG12" s="56" t="str">
        <f t="shared" si="23"/>
        <v/>
      </c>
      <c r="BH12" s="502" t="str">
        <f t="shared" si="24"/>
        <v/>
      </c>
      <c r="BI12" s="57" t="str">
        <f t="shared" si="25"/>
        <v/>
      </c>
      <c r="BJ12" s="502" t="str">
        <f t="shared" si="26"/>
        <v/>
      </c>
      <c r="BK12" s="55" t="str">
        <f t="shared" si="27"/>
        <v/>
      </c>
      <c r="BL12" s="500" t="str">
        <f t="shared" si="28"/>
        <v/>
      </c>
      <c r="BM12" s="55" t="str">
        <f t="shared" si="29"/>
        <v/>
      </c>
      <c r="BN12" s="502" t="str">
        <f t="shared" si="30"/>
        <v/>
      </c>
      <c r="BO12" s="55" t="str">
        <f t="shared" si="31"/>
        <v/>
      </c>
      <c r="BP12" s="502" t="str">
        <f t="shared" si="32"/>
        <v/>
      </c>
      <c r="BQ12" s="58" t="str">
        <f t="shared" si="33"/>
        <v/>
      </c>
      <c r="BR12" s="60" t="str">
        <f t="shared" si="34"/>
        <v/>
      </c>
    </row>
    <row r="13" spans="1:70">
      <c r="A13" s="54">
        <f>IF(表示変換!A13="","",表示変換!A13)</f>
        <v>8</v>
      </c>
      <c r="B13" s="227" t="str">
        <f>IF(表示変換!B13="","",表示変換!B13)</f>
        <v/>
      </c>
      <c r="C13" s="227" t="str">
        <f ca="1">IF(表示変換!D13="","",表示変換!D13)</f>
        <v/>
      </c>
      <c r="D13" s="227" t="str">
        <f>IF(表示変換!F13="","",表示変換!F13)</f>
        <v/>
      </c>
      <c r="E13" s="325" t="str">
        <f>IF(表示変換!I13="","",表示変換!I13)</f>
        <v/>
      </c>
      <c r="F13" s="487" t="str">
        <f>IF(表示変換!J13="","",表示変換!J13)</f>
        <v/>
      </c>
      <c r="G13" s="348" t="str">
        <f>IF(表示変換!N13="","",表示変換!N13)</f>
        <v/>
      </c>
      <c r="H13" s="94" t="str">
        <f t="shared" si="0"/>
        <v/>
      </c>
      <c r="I13" s="399" t="str">
        <f>IF(表示変換!O13="","",表示変換!O13)</f>
        <v/>
      </c>
      <c r="J13" s="95" t="str">
        <f t="shared" si="1"/>
        <v/>
      </c>
      <c r="K13" s="399" t="str">
        <f>IF(表示変換!P13="","",表示変換!P13)</f>
        <v/>
      </c>
      <c r="L13" s="96" t="str">
        <f t="shared" si="2"/>
        <v/>
      </c>
      <c r="M13" s="402" t="str">
        <f>IF(表示変換!Q13="","",表示変換!Q13)</f>
        <v/>
      </c>
      <c r="N13" s="97" t="str">
        <f t="shared" si="3"/>
        <v/>
      </c>
      <c r="O13" s="402" t="str">
        <f>IF(表示変換!R13="","",表示変換!R13)</f>
        <v/>
      </c>
      <c r="P13" s="95" t="str">
        <f t="shared" si="4"/>
        <v/>
      </c>
      <c r="Q13" s="399" t="str">
        <f>IF(表示変換!S13="","",表示変換!S13)</f>
        <v/>
      </c>
      <c r="R13" s="95" t="str">
        <f t="shared" si="5"/>
        <v/>
      </c>
      <c r="S13" s="402" t="str">
        <f>IF(表示変換!T13="","",表示変換!T13)</f>
        <v/>
      </c>
      <c r="T13" s="95" t="str">
        <f t="shared" si="6"/>
        <v/>
      </c>
      <c r="U13" s="402" t="str">
        <f>IF(表示変換!U13="","",表示変換!U13)</f>
        <v/>
      </c>
      <c r="V13" s="98" t="str">
        <f t="shared" si="7"/>
        <v/>
      </c>
      <c r="W13" s="59" t="str">
        <f t="shared" si="12"/>
        <v/>
      </c>
      <c r="X13" s="162" t="str">
        <f t="shared" si="13"/>
        <v/>
      </c>
      <c r="Z13" s="232">
        <f t="shared" si="35"/>
        <v>8</v>
      </c>
      <c r="AA13" s="227" t="str">
        <f>IF(表示変換!B13="","",表示変換!B13)</f>
        <v/>
      </c>
      <c r="AB13" s="91" t="str">
        <f>IF(表示変換!C13="","",表示変換!C13)</f>
        <v/>
      </c>
      <c r="AC13" s="227" t="str">
        <f>IF(AB13="","",DATEDIF(AB13,入力!$C$3,"Y"))</f>
        <v/>
      </c>
      <c r="AD13" s="227" t="str">
        <f ca="1">IF(表示変換!D13="","",表示変換!D13)</f>
        <v/>
      </c>
      <c r="AE13" s="227" t="str">
        <f>IF(表示変換!E13="","",表示変換!E13)</f>
        <v/>
      </c>
      <c r="AF13" s="227" t="str">
        <f>IF(表示変換!F13="","",表示変換!F13)</f>
        <v/>
      </c>
      <c r="AG13" s="227" t="str">
        <f>IF(表示変換!G13="","",表示変換!G13)</f>
        <v/>
      </c>
      <c r="AH13" s="227" t="str">
        <f>IF(表示変換!H13="","",表示変換!H13)</f>
        <v/>
      </c>
      <c r="AI13" s="325" t="str">
        <f>IF(表示変換!I13="","",表示変換!I13)</f>
        <v/>
      </c>
      <c r="AJ13" s="342" t="str">
        <f>IF(表示変換!J13="","",表示変換!J13)</f>
        <v/>
      </c>
      <c r="AK13" s="325" t="str">
        <f>IF(表示変換!K13="","",表示変換!K13)</f>
        <v/>
      </c>
      <c r="AL13" s="325" t="str">
        <f>IF(表示変換!L13="","",表示変換!L13)</f>
        <v/>
      </c>
      <c r="AM13" s="407" t="str">
        <f>IF(表示変換!M13="","",表示変換!M13)</f>
        <v/>
      </c>
      <c r="AN13" s="105" t="str">
        <f t="shared" si="14"/>
        <v/>
      </c>
      <c r="AO13" s="105" t="str">
        <f t="shared" si="15"/>
        <v/>
      </c>
      <c r="AP13" s="534" t="str">
        <f t="shared" si="8"/>
        <v/>
      </c>
      <c r="AQ13" s="535" t="str">
        <f t="shared" si="9"/>
        <v/>
      </c>
      <c r="AR13" s="535" t="str">
        <f t="shared" si="10"/>
        <v/>
      </c>
      <c r="AS13" s="533" t="str">
        <f t="shared" si="16"/>
        <v/>
      </c>
      <c r="AT13" s="104"/>
      <c r="AU13" s="106">
        <f t="shared" si="11"/>
        <v>8</v>
      </c>
      <c r="AV13" s="76" t="str">
        <f t="shared" si="11"/>
        <v/>
      </c>
      <c r="AW13" s="76" t="str">
        <f t="shared" ca="1" si="11"/>
        <v/>
      </c>
      <c r="AX13" s="102" t="str">
        <f t="shared" si="11"/>
        <v/>
      </c>
      <c r="AY13" s="324" t="str">
        <f t="shared" si="11"/>
        <v/>
      </c>
      <c r="AZ13" s="338" t="str">
        <f t="shared" si="11"/>
        <v/>
      </c>
      <c r="BA13" s="324" t="str">
        <f t="shared" si="17"/>
        <v/>
      </c>
      <c r="BB13" s="499" t="str">
        <f t="shared" si="18"/>
        <v/>
      </c>
      <c r="BC13" s="55" t="str">
        <f t="shared" si="19"/>
        <v/>
      </c>
      <c r="BD13" s="500" t="str">
        <f t="shared" si="20"/>
        <v/>
      </c>
      <c r="BE13" s="55" t="str">
        <f t="shared" si="21"/>
        <v/>
      </c>
      <c r="BF13" s="500" t="str">
        <f t="shared" si="22"/>
        <v/>
      </c>
      <c r="BG13" s="56" t="str">
        <f t="shared" si="23"/>
        <v/>
      </c>
      <c r="BH13" s="502" t="str">
        <f t="shared" si="24"/>
        <v/>
      </c>
      <c r="BI13" s="57" t="str">
        <f t="shared" si="25"/>
        <v/>
      </c>
      <c r="BJ13" s="502" t="str">
        <f t="shared" si="26"/>
        <v/>
      </c>
      <c r="BK13" s="55" t="str">
        <f t="shared" si="27"/>
        <v/>
      </c>
      <c r="BL13" s="500" t="str">
        <f t="shared" si="28"/>
        <v/>
      </c>
      <c r="BM13" s="55" t="str">
        <f t="shared" si="29"/>
        <v/>
      </c>
      <c r="BN13" s="502" t="str">
        <f t="shared" si="30"/>
        <v/>
      </c>
      <c r="BO13" s="55" t="str">
        <f t="shared" si="31"/>
        <v/>
      </c>
      <c r="BP13" s="502" t="str">
        <f t="shared" si="32"/>
        <v/>
      </c>
      <c r="BQ13" s="58" t="str">
        <f t="shared" si="33"/>
        <v/>
      </c>
      <c r="BR13" s="60" t="str">
        <f t="shared" si="34"/>
        <v/>
      </c>
    </row>
    <row r="14" spans="1:70">
      <c r="A14" s="54">
        <f>IF(表示変換!A14="","",表示変換!A14)</f>
        <v>9</v>
      </c>
      <c r="B14" s="227" t="str">
        <f>IF(表示変換!B14="","",表示変換!B14)</f>
        <v/>
      </c>
      <c r="C14" s="227" t="str">
        <f ca="1">IF(表示変換!D14="","",表示変換!D14)</f>
        <v/>
      </c>
      <c r="D14" s="227" t="str">
        <f>IF(表示変換!F14="","",表示変換!F14)</f>
        <v/>
      </c>
      <c r="E14" s="325" t="str">
        <f>IF(表示変換!I14="","",表示変換!I14)</f>
        <v/>
      </c>
      <c r="F14" s="487" t="str">
        <f>IF(表示変換!J14="","",表示変換!J14)</f>
        <v/>
      </c>
      <c r="G14" s="348" t="str">
        <f>IF(表示変換!N14="","",表示変換!N14)</f>
        <v/>
      </c>
      <c r="H14" s="94" t="str">
        <f t="shared" si="0"/>
        <v/>
      </c>
      <c r="I14" s="399" t="str">
        <f>IF(表示変換!O14="","",表示変換!O14)</f>
        <v/>
      </c>
      <c r="J14" s="95" t="str">
        <f t="shared" si="1"/>
        <v/>
      </c>
      <c r="K14" s="399" t="str">
        <f>IF(表示変換!P14="","",表示変換!P14)</f>
        <v/>
      </c>
      <c r="L14" s="96" t="str">
        <f t="shared" si="2"/>
        <v/>
      </c>
      <c r="M14" s="402" t="str">
        <f>IF(表示変換!Q14="","",表示変換!Q14)</f>
        <v/>
      </c>
      <c r="N14" s="97" t="str">
        <f t="shared" si="3"/>
        <v/>
      </c>
      <c r="O14" s="402" t="str">
        <f>IF(表示変換!R14="","",表示変換!R14)</f>
        <v/>
      </c>
      <c r="P14" s="95" t="str">
        <f t="shared" si="4"/>
        <v/>
      </c>
      <c r="Q14" s="399" t="str">
        <f>IF(表示変換!S14="","",表示変換!S14)</f>
        <v/>
      </c>
      <c r="R14" s="95" t="str">
        <f t="shared" si="5"/>
        <v/>
      </c>
      <c r="S14" s="402" t="str">
        <f>IF(表示変換!T14="","",表示変換!T14)</f>
        <v/>
      </c>
      <c r="T14" s="95" t="str">
        <f t="shared" si="6"/>
        <v/>
      </c>
      <c r="U14" s="402" t="str">
        <f>IF(表示変換!U14="","",表示変換!U14)</f>
        <v/>
      </c>
      <c r="V14" s="98" t="str">
        <f t="shared" si="7"/>
        <v/>
      </c>
      <c r="W14" s="59" t="str">
        <f t="shared" si="12"/>
        <v/>
      </c>
      <c r="X14" s="162" t="str">
        <f t="shared" si="13"/>
        <v/>
      </c>
      <c r="Z14" s="232">
        <f t="shared" si="35"/>
        <v>9</v>
      </c>
      <c r="AA14" s="227" t="str">
        <f>IF(表示変換!B14="","",表示変換!B14)</f>
        <v/>
      </c>
      <c r="AB14" s="91" t="str">
        <f>IF(表示変換!C14="","",表示変換!C14)</f>
        <v/>
      </c>
      <c r="AC14" s="227" t="str">
        <f>IF(AB14="","",DATEDIF(AB14,入力!$C$3,"Y"))</f>
        <v/>
      </c>
      <c r="AD14" s="227" t="str">
        <f ca="1">IF(表示変換!D14="","",表示変換!D14)</f>
        <v/>
      </c>
      <c r="AE14" s="227" t="str">
        <f>IF(表示変換!E14="","",表示変換!E14)</f>
        <v/>
      </c>
      <c r="AF14" s="227" t="str">
        <f>IF(表示変換!F14="","",表示変換!F14)</f>
        <v/>
      </c>
      <c r="AG14" s="227" t="str">
        <f>IF(表示変換!G14="","",表示変換!G14)</f>
        <v/>
      </c>
      <c r="AH14" s="227" t="str">
        <f>IF(表示変換!H14="","",表示変換!H14)</f>
        <v/>
      </c>
      <c r="AI14" s="325" t="str">
        <f>IF(表示変換!I14="","",表示変換!I14)</f>
        <v/>
      </c>
      <c r="AJ14" s="342" t="str">
        <f>IF(表示変換!J14="","",表示変換!J14)</f>
        <v/>
      </c>
      <c r="AK14" s="325" t="str">
        <f>IF(表示変換!K14="","",表示変換!K14)</f>
        <v/>
      </c>
      <c r="AL14" s="325" t="str">
        <f>IF(表示変換!L14="","",表示変換!L14)</f>
        <v/>
      </c>
      <c r="AM14" s="407" t="str">
        <f>IF(表示変換!M14="","",表示変換!M14)</f>
        <v/>
      </c>
      <c r="AN14" s="105" t="str">
        <f t="shared" si="14"/>
        <v/>
      </c>
      <c r="AO14" s="105" t="str">
        <f t="shared" si="15"/>
        <v/>
      </c>
      <c r="AP14" s="534" t="str">
        <f t="shared" si="8"/>
        <v/>
      </c>
      <c r="AQ14" s="535" t="str">
        <f t="shared" si="9"/>
        <v/>
      </c>
      <c r="AR14" s="535" t="str">
        <f t="shared" si="10"/>
        <v/>
      </c>
      <c r="AS14" s="533" t="str">
        <f t="shared" si="16"/>
        <v/>
      </c>
      <c r="AT14" s="104"/>
      <c r="AU14" s="106">
        <f t="shared" si="11"/>
        <v>9</v>
      </c>
      <c r="AV14" s="76" t="str">
        <f t="shared" si="11"/>
        <v/>
      </c>
      <c r="AW14" s="76" t="str">
        <f t="shared" ca="1" si="11"/>
        <v/>
      </c>
      <c r="AX14" s="102" t="str">
        <f t="shared" si="11"/>
        <v/>
      </c>
      <c r="AY14" s="324" t="str">
        <f t="shared" si="11"/>
        <v/>
      </c>
      <c r="AZ14" s="338" t="str">
        <f t="shared" si="11"/>
        <v/>
      </c>
      <c r="BA14" s="324" t="str">
        <f t="shared" si="17"/>
        <v/>
      </c>
      <c r="BB14" s="499" t="str">
        <f t="shared" si="18"/>
        <v/>
      </c>
      <c r="BC14" s="55" t="str">
        <f t="shared" si="19"/>
        <v/>
      </c>
      <c r="BD14" s="500" t="str">
        <f t="shared" si="20"/>
        <v/>
      </c>
      <c r="BE14" s="55" t="str">
        <f t="shared" si="21"/>
        <v/>
      </c>
      <c r="BF14" s="500" t="str">
        <f t="shared" si="22"/>
        <v/>
      </c>
      <c r="BG14" s="56" t="str">
        <f t="shared" si="23"/>
        <v/>
      </c>
      <c r="BH14" s="502" t="str">
        <f t="shared" si="24"/>
        <v/>
      </c>
      <c r="BI14" s="57" t="str">
        <f t="shared" si="25"/>
        <v/>
      </c>
      <c r="BJ14" s="502" t="str">
        <f t="shared" si="26"/>
        <v/>
      </c>
      <c r="BK14" s="55" t="str">
        <f t="shared" si="27"/>
        <v/>
      </c>
      <c r="BL14" s="500" t="str">
        <f t="shared" si="28"/>
        <v/>
      </c>
      <c r="BM14" s="55" t="str">
        <f t="shared" si="29"/>
        <v/>
      </c>
      <c r="BN14" s="502" t="str">
        <f t="shared" si="30"/>
        <v/>
      </c>
      <c r="BO14" s="55" t="str">
        <f t="shared" si="31"/>
        <v/>
      </c>
      <c r="BP14" s="502" t="str">
        <f t="shared" si="32"/>
        <v/>
      </c>
      <c r="BQ14" s="58" t="str">
        <f t="shared" si="33"/>
        <v/>
      </c>
      <c r="BR14" s="60" t="str">
        <f t="shared" si="34"/>
        <v/>
      </c>
    </row>
    <row r="15" spans="1:70">
      <c r="A15" s="54">
        <f>IF(表示変換!A15="","",表示変換!A15)</f>
        <v>10</v>
      </c>
      <c r="B15" s="227" t="str">
        <f>IF(表示変換!B15="","",表示変換!B15)</f>
        <v/>
      </c>
      <c r="C15" s="227" t="str">
        <f ca="1">IF(表示変換!D15="","",表示変換!D15)</f>
        <v/>
      </c>
      <c r="D15" s="227" t="str">
        <f>IF(表示変換!F15="","",表示変換!F15)</f>
        <v/>
      </c>
      <c r="E15" s="325" t="str">
        <f>IF(表示変換!I15="","",表示変換!I15)</f>
        <v/>
      </c>
      <c r="F15" s="487" t="str">
        <f>IF(表示変換!J15="","",表示変換!J15)</f>
        <v/>
      </c>
      <c r="G15" s="348" t="str">
        <f>IF(表示変換!N15="","",表示変換!N15)</f>
        <v/>
      </c>
      <c r="H15" s="94" t="str">
        <f t="shared" si="0"/>
        <v/>
      </c>
      <c r="I15" s="399" t="str">
        <f>IF(表示変換!O15="","",表示変換!O15)</f>
        <v/>
      </c>
      <c r="J15" s="95" t="str">
        <f t="shared" si="1"/>
        <v/>
      </c>
      <c r="K15" s="399" t="str">
        <f>IF(表示変換!P15="","",表示変換!P15)</f>
        <v/>
      </c>
      <c r="L15" s="96" t="str">
        <f t="shared" si="2"/>
        <v/>
      </c>
      <c r="M15" s="402" t="str">
        <f>IF(表示変換!Q15="","",表示変換!Q15)</f>
        <v/>
      </c>
      <c r="N15" s="97" t="str">
        <f t="shared" si="3"/>
        <v/>
      </c>
      <c r="O15" s="402" t="str">
        <f>IF(表示変換!R15="","",表示変換!R15)</f>
        <v/>
      </c>
      <c r="P15" s="95" t="str">
        <f t="shared" si="4"/>
        <v/>
      </c>
      <c r="Q15" s="399" t="str">
        <f>IF(表示変換!S15="","",表示変換!S15)</f>
        <v/>
      </c>
      <c r="R15" s="95" t="str">
        <f t="shared" si="5"/>
        <v/>
      </c>
      <c r="S15" s="402" t="str">
        <f>IF(表示変換!T15="","",表示変換!T15)</f>
        <v/>
      </c>
      <c r="T15" s="95" t="str">
        <f t="shared" si="6"/>
        <v/>
      </c>
      <c r="U15" s="402" t="str">
        <f>IF(表示変換!U15="","",表示変換!U15)</f>
        <v/>
      </c>
      <c r="V15" s="98" t="str">
        <f t="shared" si="7"/>
        <v/>
      </c>
      <c r="W15" s="59" t="str">
        <f t="shared" si="12"/>
        <v/>
      </c>
      <c r="X15" s="162" t="str">
        <f t="shared" si="13"/>
        <v/>
      </c>
      <c r="Z15" s="232">
        <f t="shared" si="35"/>
        <v>10</v>
      </c>
      <c r="AA15" s="227" t="str">
        <f>IF(表示変換!B15="","",表示変換!B15)</f>
        <v/>
      </c>
      <c r="AB15" s="91" t="str">
        <f>IF(表示変換!C15="","",表示変換!C15)</f>
        <v/>
      </c>
      <c r="AC15" s="227" t="str">
        <f>IF(AB15="","",DATEDIF(AB15,入力!$C$3,"Y"))</f>
        <v/>
      </c>
      <c r="AD15" s="227" t="str">
        <f ca="1">IF(表示変換!D15="","",表示変換!D15)</f>
        <v/>
      </c>
      <c r="AE15" s="227" t="str">
        <f>IF(表示変換!E15="","",表示変換!E15)</f>
        <v/>
      </c>
      <c r="AF15" s="227" t="str">
        <f>IF(表示変換!F15="","",表示変換!F15)</f>
        <v/>
      </c>
      <c r="AG15" s="227" t="str">
        <f>IF(表示変換!G15="","",表示変換!G15)</f>
        <v/>
      </c>
      <c r="AH15" s="227" t="str">
        <f>IF(表示変換!H15="","",表示変換!H15)</f>
        <v/>
      </c>
      <c r="AI15" s="325" t="str">
        <f>IF(表示変換!I15="","",表示変換!I15)</f>
        <v/>
      </c>
      <c r="AJ15" s="342" t="str">
        <f>IF(表示変換!J15="","",表示変換!J15)</f>
        <v/>
      </c>
      <c r="AK15" s="325" t="str">
        <f>IF(表示変換!K15="","",表示変換!K15)</f>
        <v/>
      </c>
      <c r="AL15" s="325" t="str">
        <f>IF(表示変換!L15="","",表示変換!L15)</f>
        <v/>
      </c>
      <c r="AM15" s="407" t="str">
        <f>IF(表示変換!M15="","",表示変換!M15)</f>
        <v/>
      </c>
      <c r="AN15" s="105" t="str">
        <f t="shared" si="14"/>
        <v/>
      </c>
      <c r="AO15" s="105" t="str">
        <f t="shared" si="15"/>
        <v/>
      </c>
      <c r="AP15" s="534" t="str">
        <f t="shared" si="8"/>
        <v/>
      </c>
      <c r="AQ15" s="535" t="str">
        <f t="shared" si="9"/>
        <v/>
      </c>
      <c r="AR15" s="535" t="str">
        <f t="shared" si="10"/>
        <v/>
      </c>
      <c r="AS15" s="533" t="str">
        <f t="shared" si="16"/>
        <v/>
      </c>
      <c r="AT15" s="104"/>
      <c r="AU15" s="106">
        <f t="shared" si="11"/>
        <v>10</v>
      </c>
      <c r="AV15" s="76" t="str">
        <f t="shared" si="11"/>
        <v/>
      </c>
      <c r="AW15" s="76" t="str">
        <f t="shared" ca="1" si="11"/>
        <v/>
      </c>
      <c r="AX15" s="102" t="str">
        <f t="shared" si="11"/>
        <v/>
      </c>
      <c r="AY15" s="324" t="str">
        <f t="shared" si="11"/>
        <v/>
      </c>
      <c r="AZ15" s="338" t="str">
        <f t="shared" si="11"/>
        <v/>
      </c>
      <c r="BA15" s="324" t="str">
        <f t="shared" si="17"/>
        <v/>
      </c>
      <c r="BB15" s="499" t="str">
        <f t="shared" si="18"/>
        <v/>
      </c>
      <c r="BC15" s="55" t="str">
        <f t="shared" si="19"/>
        <v/>
      </c>
      <c r="BD15" s="500" t="str">
        <f t="shared" si="20"/>
        <v/>
      </c>
      <c r="BE15" s="55" t="str">
        <f t="shared" si="21"/>
        <v/>
      </c>
      <c r="BF15" s="500" t="str">
        <f t="shared" si="22"/>
        <v/>
      </c>
      <c r="BG15" s="56" t="str">
        <f t="shared" si="23"/>
        <v/>
      </c>
      <c r="BH15" s="502" t="str">
        <f t="shared" si="24"/>
        <v/>
      </c>
      <c r="BI15" s="57" t="str">
        <f t="shared" si="25"/>
        <v/>
      </c>
      <c r="BJ15" s="502" t="str">
        <f t="shared" si="26"/>
        <v/>
      </c>
      <c r="BK15" s="55" t="str">
        <f t="shared" si="27"/>
        <v/>
      </c>
      <c r="BL15" s="500" t="str">
        <f t="shared" si="28"/>
        <v/>
      </c>
      <c r="BM15" s="55" t="str">
        <f t="shared" si="29"/>
        <v/>
      </c>
      <c r="BN15" s="502" t="str">
        <f t="shared" si="30"/>
        <v/>
      </c>
      <c r="BO15" s="55" t="str">
        <f t="shared" si="31"/>
        <v/>
      </c>
      <c r="BP15" s="502" t="str">
        <f t="shared" si="32"/>
        <v/>
      </c>
      <c r="BQ15" s="58" t="str">
        <f t="shared" si="33"/>
        <v/>
      </c>
      <c r="BR15" s="60" t="str">
        <f t="shared" si="34"/>
        <v/>
      </c>
    </row>
    <row r="16" spans="1:70">
      <c r="A16" s="54">
        <f>IF(表示変換!A16="","",表示変換!A16)</f>
        <v>11</v>
      </c>
      <c r="B16" s="227" t="str">
        <f>IF(表示変換!B16="","",表示変換!B16)</f>
        <v/>
      </c>
      <c r="C16" s="227" t="str">
        <f ca="1">IF(表示変換!D16="","",表示変換!D16)</f>
        <v/>
      </c>
      <c r="D16" s="227" t="str">
        <f>IF(表示変換!F16="","",表示変換!F16)</f>
        <v/>
      </c>
      <c r="E16" s="325" t="str">
        <f>IF(表示変換!I16="","",表示変換!I16)</f>
        <v/>
      </c>
      <c r="F16" s="487" t="str">
        <f>IF(表示変換!J16="","",表示変換!J16)</f>
        <v/>
      </c>
      <c r="G16" s="348" t="str">
        <f>IF(表示変換!N16="","",表示変換!N16)</f>
        <v/>
      </c>
      <c r="H16" s="94" t="str">
        <f t="shared" si="0"/>
        <v/>
      </c>
      <c r="I16" s="399" t="str">
        <f>IF(表示変換!O16="","",表示変換!O16)</f>
        <v/>
      </c>
      <c r="J16" s="95" t="str">
        <f t="shared" si="1"/>
        <v/>
      </c>
      <c r="K16" s="399" t="str">
        <f>IF(表示変換!P16="","",表示変換!P16)</f>
        <v/>
      </c>
      <c r="L16" s="96" t="str">
        <f t="shared" si="2"/>
        <v/>
      </c>
      <c r="M16" s="402" t="str">
        <f>IF(表示変換!Q16="","",表示変換!Q16)</f>
        <v/>
      </c>
      <c r="N16" s="97" t="str">
        <f t="shared" si="3"/>
        <v/>
      </c>
      <c r="O16" s="402" t="str">
        <f>IF(表示変換!R16="","",表示変換!R16)</f>
        <v/>
      </c>
      <c r="P16" s="95" t="str">
        <f t="shared" si="4"/>
        <v/>
      </c>
      <c r="Q16" s="399" t="str">
        <f>IF(表示変換!S16="","",表示変換!S16)</f>
        <v/>
      </c>
      <c r="R16" s="95" t="str">
        <f t="shared" si="5"/>
        <v/>
      </c>
      <c r="S16" s="402" t="str">
        <f>IF(表示変換!T16="","",表示変換!T16)</f>
        <v/>
      </c>
      <c r="T16" s="95" t="str">
        <f t="shared" si="6"/>
        <v/>
      </c>
      <c r="U16" s="402" t="str">
        <f>IF(表示変換!U16="","",表示変換!U16)</f>
        <v/>
      </c>
      <c r="V16" s="98" t="str">
        <f t="shared" si="7"/>
        <v/>
      </c>
      <c r="W16" s="59" t="str">
        <f t="shared" si="12"/>
        <v/>
      </c>
      <c r="X16" s="162" t="str">
        <f t="shared" si="13"/>
        <v/>
      </c>
      <c r="Z16" s="232">
        <f t="shared" si="35"/>
        <v>11</v>
      </c>
      <c r="AA16" s="227" t="str">
        <f>IF(表示変換!B16="","",表示変換!B16)</f>
        <v/>
      </c>
      <c r="AB16" s="91" t="str">
        <f>IF(表示変換!C16="","",表示変換!C16)</f>
        <v/>
      </c>
      <c r="AC16" s="227" t="str">
        <f>IF(AB16="","",DATEDIF(AB16,入力!$C$3,"Y"))</f>
        <v/>
      </c>
      <c r="AD16" s="227" t="str">
        <f ca="1">IF(表示変換!D16="","",表示変換!D16)</f>
        <v/>
      </c>
      <c r="AE16" s="227" t="str">
        <f>IF(表示変換!E16="","",表示変換!E16)</f>
        <v/>
      </c>
      <c r="AF16" s="227" t="str">
        <f>IF(表示変換!F16="","",表示変換!F16)</f>
        <v/>
      </c>
      <c r="AG16" s="227" t="str">
        <f>IF(表示変換!G16="","",表示変換!G16)</f>
        <v/>
      </c>
      <c r="AH16" s="227" t="str">
        <f>IF(表示変換!H16="","",表示変換!H16)</f>
        <v/>
      </c>
      <c r="AI16" s="325" t="str">
        <f>IF(表示変換!I16="","",表示変換!I16)</f>
        <v/>
      </c>
      <c r="AJ16" s="342" t="str">
        <f>IF(表示変換!J16="","",表示変換!J16)</f>
        <v/>
      </c>
      <c r="AK16" s="325" t="str">
        <f>IF(表示変換!K16="","",表示変換!K16)</f>
        <v/>
      </c>
      <c r="AL16" s="325" t="str">
        <f>IF(表示変換!L16="","",表示変換!L16)</f>
        <v/>
      </c>
      <c r="AM16" s="407" t="str">
        <f>IF(表示変換!M16="","",表示変換!M16)</f>
        <v/>
      </c>
      <c r="AN16" s="105" t="str">
        <f t="shared" si="14"/>
        <v/>
      </c>
      <c r="AO16" s="105" t="str">
        <f t="shared" si="15"/>
        <v/>
      </c>
      <c r="AP16" s="534" t="str">
        <f t="shared" si="8"/>
        <v/>
      </c>
      <c r="AQ16" s="535" t="str">
        <f t="shared" si="9"/>
        <v/>
      </c>
      <c r="AR16" s="535" t="str">
        <f t="shared" si="10"/>
        <v/>
      </c>
      <c r="AS16" s="533" t="str">
        <f t="shared" si="16"/>
        <v/>
      </c>
      <c r="AT16" s="104"/>
      <c r="AU16" s="106">
        <f t="shared" si="11"/>
        <v>11</v>
      </c>
      <c r="AV16" s="76" t="str">
        <f t="shared" si="11"/>
        <v/>
      </c>
      <c r="AW16" s="76" t="str">
        <f t="shared" ca="1" si="11"/>
        <v/>
      </c>
      <c r="AX16" s="102" t="str">
        <f t="shared" si="11"/>
        <v/>
      </c>
      <c r="AY16" s="324" t="str">
        <f t="shared" si="11"/>
        <v/>
      </c>
      <c r="AZ16" s="338" t="str">
        <f t="shared" si="11"/>
        <v/>
      </c>
      <c r="BA16" s="324" t="str">
        <f t="shared" si="17"/>
        <v/>
      </c>
      <c r="BB16" s="499" t="str">
        <f t="shared" si="18"/>
        <v/>
      </c>
      <c r="BC16" s="55" t="str">
        <f t="shared" si="19"/>
        <v/>
      </c>
      <c r="BD16" s="500" t="str">
        <f t="shared" si="20"/>
        <v/>
      </c>
      <c r="BE16" s="55" t="str">
        <f t="shared" si="21"/>
        <v/>
      </c>
      <c r="BF16" s="500" t="str">
        <f t="shared" si="22"/>
        <v/>
      </c>
      <c r="BG16" s="56" t="str">
        <f t="shared" si="23"/>
        <v/>
      </c>
      <c r="BH16" s="502" t="str">
        <f t="shared" si="24"/>
        <v/>
      </c>
      <c r="BI16" s="57" t="str">
        <f t="shared" si="25"/>
        <v/>
      </c>
      <c r="BJ16" s="502" t="str">
        <f t="shared" si="26"/>
        <v/>
      </c>
      <c r="BK16" s="55" t="str">
        <f t="shared" si="27"/>
        <v/>
      </c>
      <c r="BL16" s="500" t="str">
        <f t="shared" si="28"/>
        <v/>
      </c>
      <c r="BM16" s="55" t="str">
        <f t="shared" si="29"/>
        <v/>
      </c>
      <c r="BN16" s="502" t="str">
        <f t="shared" si="30"/>
        <v/>
      </c>
      <c r="BO16" s="55" t="str">
        <f t="shared" si="31"/>
        <v/>
      </c>
      <c r="BP16" s="502" t="str">
        <f t="shared" si="32"/>
        <v/>
      </c>
      <c r="BQ16" s="58" t="str">
        <f t="shared" si="33"/>
        <v/>
      </c>
      <c r="BR16" s="60" t="str">
        <f t="shared" si="34"/>
        <v/>
      </c>
    </row>
    <row r="17" spans="1:70">
      <c r="A17" s="54">
        <f>IF(表示変換!A17="","",表示変換!A17)</f>
        <v>12</v>
      </c>
      <c r="B17" s="227" t="str">
        <f>IF(表示変換!B17="","",表示変換!B17)</f>
        <v/>
      </c>
      <c r="C17" s="227" t="str">
        <f ca="1">IF(表示変換!D17="","",表示変換!D17)</f>
        <v/>
      </c>
      <c r="D17" s="227" t="str">
        <f>IF(表示変換!F17="","",表示変換!F17)</f>
        <v/>
      </c>
      <c r="E17" s="325" t="str">
        <f>IF(表示変換!I17="","",表示変換!I17)</f>
        <v/>
      </c>
      <c r="F17" s="487" t="str">
        <f>IF(表示変換!J17="","",表示変換!J17)</f>
        <v/>
      </c>
      <c r="G17" s="348" t="str">
        <f>IF(表示変換!N17="","",表示変換!N17)</f>
        <v/>
      </c>
      <c r="H17" s="94" t="str">
        <f t="shared" si="0"/>
        <v/>
      </c>
      <c r="I17" s="399" t="str">
        <f>IF(表示変換!O17="","",表示変換!O17)</f>
        <v/>
      </c>
      <c r="J17" s="95" t="str">
        <f t="shared" si="1"/>
        <v/>
      </c>
      <c r="K17" s="399" t="str">
        <f>IF(表示変換!P17="","",表示変換!P17)</f>
        <v/>
      </c>
      <c r="L17" s="96" t="str">
        <f t="shared" si="2"/>
        <v/>
      </c>
      <c r="M17" s="402" t="str">
        <f>IF(表示変換!Q17="","",表示変換!Q17)</f>
        <v/>
      </c>
      <c r="N17" s="97" t="str">
        <f t="shared" si="3"/>
        <v/>
      </c>
      <c r="O17" s="402" t="str">
        <f>IF(表示変換!R17="","",表示変換!R17)</f>
        <v/>
      </c>
      <c r="P17" s="95" t="str">
        <f t="shared" si="4"/>
        <v/>
      </c>
      <c r="Q17" s="399" t="str">
        <f>IF(表示変換!S17="","",表示変換!S17)</f>
        <v/>
      </c>
      <c r="R17" s="95" t="str">
        <f t="shared" si="5"/>
        <v/>
      </c>
      <c r="S17" s="402" t="str">
        <f>IF(表示変換!T17="","",表示変換!T17)</f>
        <v/>
      </c>
      <c r="T17" s="95" t="str">
        <f t="shared" si="6"/>
        <v/>
      </c>
      <c r="U17" s="402" t="str">
        <f>IF(表示変換!U17="","",表示変換!U17)</f>
        <v/>
      </c>
      <c r="V17" s="98" t="str">
        <f t="shared" si="7"/>
        <v/>
      </c>
      <c r="W17" s="59" t="str">
        <f t="shared" si="12"/>
        <v/>
      </c>
      <c r="X17" s="162" t="str">
        <f t="shared" si="13"/>
        <v/>
      </c>
      <c r="Z17" s="232">
        <f t="shared" si="35"/>
        <v>12</v>
      </c>
      <c r="AA17" s="227" t="str">
        <f>IF(表示変換!B17="","",表示変換!B17)</f>
        <v/>
      </c>
      <c r="AB17" s="91" t="str">
        <f>IF(表示変換!C17="","",表示変換!C17)</f>
        <v/>
      </c>
      <c r="AC17" s="227" t="str">
        <f>IF(AB17="","",DATEDIF(AB17,入力!$C$3,"Y"))</f>
        <v/>
      </c>
      <c r="AD17" s="227" t="str">
        <f ca="1">IF(表示変換!D17="","",表示変換!D17)</f>
        <v/>
      </c>
      <c r="AE17" s="227" t="str">
        <f>IF(表示変換!E17="","",表示変換!E17)</f>
        <v/>
      </c>
      <c r="AF17" s="227" t="str">
        <f>IF(表示変換!F17="","",表示変換!F17)</f>
        <v/>
      </c>
      <c r="AG17" s="227" t="str">
        <f>IF(表示変換!G17="","",表示変換!G17)</f>
        <v/>
      </c>
      <c r="AH17" s="227" t="str">
        <f>IF(表示変換!H17="","",表示変換!H17)</f>
        <v/>
      </c>
      <c r="AI17" s="325" t="str">
        <f>IF(表示変換!I17="","",表示変換!I17)</f>
        <v/>
      </c>
      <c r="AJ17" s="342" t="str">
        <f>IF(表示変換!J17="","",表示変換!J17)</f>
        <v/>
      </c>
      <c r="AK17" s="325" t="str">
        <f>IF(表示変換!K17="","",表示変換!K17)</f>
        <v/>
      </c>
      <c r="AL17" s="325" t="str">
        <f>IF(表示変換!L17="","",表示変換!L17)</f>
        <v/>
      </c>
      <c r="AM17" s="407" t="str">
        <f>IF(表示変換!M17="","",表示変換!M17)</f>
        <v/>
      </c>
      <c r="AN17" s="105" t="str">
        <f t="shared" si="14"/>
        <v/>
      </c>
      <c r="AO17" s="105" t="str">
        <f t="shared" si="15"/>
        <v/>
      </c>
      <c r="AP17" s="534" t="str">
        <f t="shared" si="8"/>
        <v/>
      </c>
      <c r="AQ17" s="535" t="str">
        <f t="shared" si="9"/>
        <v/>
      </c>
      <c r="AR17" s="535" t="str">
        <f t="shared" si="10"/>
        <v/>
      </c>
      <c r="AS17" s="533" t="str">
        <f t="shared" si="16"/>
        <v/>
      </c>
      <c r="AT17" s="104"/>
      <c r="AU17" s="106">
        <f t="shared" si="11"/>
        <v>12</v>
      </c>
      <c r="AV17" s="76" t="str">
        <f t="shared" si="11"/>
        <v/>
      </c>
      <c r="AW17" s="76" t="str">
        <f t="shared" ca="1" si="11"/>
        <v/>
      </c>
      <c r="AX17" s="102" t="str">
        <f t="shared" si="11"/>
        <v/>
      </c>
      <c r="AY17" s="324" t="str">
        <f t="shared" si="11"/>
        <v/>
      </c>
      <c r="AZ17" s="338" t="str">
        <f t="shared" si="11"/>
        <v/>
      </c>
      <c r="BA17" s="324" t="str">
        <f t="shared" si="17"/>
        <v/>
      </c>
      <c r="BB17" s="499" t="str">
        <f t="shared" si="18"/>
        <v/>
      </c>
      <c r="BC17" s="55" t="str">
        <f t="shared" si="19"/>
        <v/>
      </c>
      <c r="BD17" s="500" t="str">
        <f t="shared" si="20"/>
        <v/>
      </c>
      <c r="BE17" s="55" t="str">
        <f t="shared" si="21"/>
        <v/>
      </c>
      <c r="BF17" s="500" t="str">
        <f t="shared" si="22"/>
        <v/>
      </c>
      <c r="BG17" s="56" t="str">
        <f t="shared" si="23"/>
        <v/>
      </c>
      <c r="BH17" s="502" t="str">
        <f t="shared" si="24"/>
        <v/>
      </c>
      <c r="BI17" s="57" t="str">
        <f t="shared" si="25"/>
        <v/>
      </c>
      <c r="BJ17" s="502" t="str">
        <f t="shared" si="26"/>
        <v/>
      </c>
      <c r="BK17" s="55" t="str">
        <f t="shared" si="27"/>
        <v/>
      </c>
      <c r="BL17" s="500" t="str">
        <f t="shared" si="28"/>
        <v/>
      </c>
      <c r="BM17" s="55" t="str">
        <f t="shared" si="29"/>
        <v/>
      </c>
      <c r="BN17" s="502" t="str">
        <f t="shared" si="30"/>
        <v/>
      </c>
      <c r="BO17" s="55" t="str">
        <f t="shared" si="31"/>
        <v/>
      </c>
      <c r="BP17" s="502" t="str">
        <f t="shared" si="32"/>
        <v/>
      </c>
      <c r="BQ17" s="58" t="str">
        <f t="shared" si="33"/>
        <v/>
      </c>
      <c r="BR17" s="60" t="str">
        <f t="shared" si="34"/>
        <v/>
      </c>
    </row>
    <row r="18" spans="1:70">
      <c r="A18" s="54">
        <f>IF(表示変換!A18="","",表示変換!A18)</f>
        <v>13</v>
      </c>
      <c r="B18" s="227" t="str">
        <f>IF(表示変換!B18="","",表示変換!B18)</f>
        <v/>
      </c>
      <c r="C18" s="227" t="str">
        <f ca="1">IF(表示変換!D18="","",表示変換!D18)</f>
        <v/>
      </c>
      <c r="D18" s="227" t="str">
        <f>IF(表示変換!F18="","",表示変換!F18)</f>
        <v/>
      </c>
      <c r="E18" s="325" t="str">
        <f>IF(表示変換!I18="","",表示変換!I18)</f>
        <v/>
      </c>
      <c r="F18" s="487" t="str">
        <f>IF(表示変換!J18="","",表示変換!J18)</f>
        <v/>
      </c>
      <c r="G18" s="348" t="str">
        <f>IF(表示変換!N18="","",表示変換!N18)</f>
        <v/>
      </c>
      <c r="H18" s="94" t="str">
        <f t="shared" si="0"/>
        <v/>
      </c>
      <c r="I18" s="399" t="str">
        <f>IF(表示変換!O18="","",表示変換!O18)</f>
        <v/>
      </c>
      <c r="J18" s="95" t="str">
        <f t="shared" si="1"/>
        <v/>
      </c>
      <c r="K18" s="399" t="str">
        <f>IF(表示変換!P18="","",表示変換!P18)</f>
        <v/>
      </c>
      <c r="L18" s="96" t="str">
        <f t="shared" si="2"/>
        <v/>
      </c>
      <c r="M18" s="402" t="str">
        <f>IF(表示変換!Q18="","",表示変換!Q18)</f>
        <v/>
      </c>
      <c r="N18" s="97" t="str">
        <f t="shared" si="3"/>
        <v/>
      </c>
      <c r="O18" s="402" t="str">
        <f>IF(表示変換!R18="","",表示変換!R18)</f>
        <v/>
      </c>
      <c r="P18" s="95" t="str">
        <f t="shared" si="4"/>
        <v/>
      </c>
      <c r="Q18" s="399" t="str">
        <f>IF(表示変換!S18="","",表示変換!S18)</f>
        <v/>
      </c>
      <c r="R18" s="95" t="str">
        <f t="shared" si="5"/>
        <v/>
      </c>
      <c r="S18" s="402" t="str">
        <f>IF(表示変換!T18="","",表示変換!T18)</f>
        <v/>
      </c>
      <c r="T18" s="95" t="str">
        <f t="shared" si="6"/>
        <v/>
      </c>
      <c r="U18" s="402" t="str">
        <f>IF(表示変換!U18="","",表示変換!U18)</f>
        <v/>
      </c>
      <c r="V18" s="98" t="str">
        <f t="shared" si="7"/>
        <v/>
      </c>
      <c r="W18" s="59" t="str">
        <f t="shared" si="12"/>
        <v/>
      </c>
      <c r="X18" s="162" t="str">
        <f t="shared" si="13"/>
        <v/>
      </c>
      <c r="Z18" s="232">
        <f t="shared" si="35"/>
        <v>13</v>
      </c>
      <c r="AA18" s="227" t="str">
        <f>IF(表示変換!B18="","",表示変換!B18)</f>
        <v/>
      </c>
      <c r="AB18" s="91" t="str">
        <f>IF(表示変換!C18="","",表示変換!C18)</f>
        <v/>
      </c>
      <c r="AC18" s="227" t="str">
        <f>IF(AB18="","",DATEDIF(AB18,入力!$C$3,"Y"))</f>
        <v/>
      </c>
      <c r="AD18" s="227" t="str">
        <f ca="1">IF(表示変換!D18="","",表示変換!D18)</f>
        <v/>
      </c>
      <c r="AE18" s="227" t="str">
        <f>IF(表示変換!E18="","",表示変換!E18)</f>
        <v/>
      </c>
      <c r="AF18" s="227" t="str">
        <f>IF(表示変換!F18="","",表示変換!F18)</f>
        <v/>
      </c>
      <c r="AG18" s="227" t="str">
        <f>IF(表示変換!G18="","",表示変換!G18)</f>
        <v/>
      </c>
      <c r="AH18" s="227" t="str">
        <f>IF(表示変換!H18="","",表示変換!H18)</f>
        <v/>
      </c>
      <c r="AI18" s="325" t="str">
        <f>IF(表示変換!I18="","",表示変換!I18)</f>
        <v/>
      </c>
      <c r="AJ18" s="342" t="str">
        <f>IF(表示変換!J18="","",表示変換!J18)</f>
        <v/>
      </c>
      <c r="AK18" s="325" t="str">
        <f>IF(表示変換!K18="","",表示変換!K18)</f>
        <v/>
      </c>
      <c r="AL18" s="325" t="str">
        <f>IF(表示変換!L18="","",表示変換!L18)</f>
        <v/>
      </c>
      <c r="AM18" s="407" t="str">
        <f>IF(表示変換!M18="","",表示変換!M18)</f>
        <v/>
      </c>
      <c r="AN18" s="105" t="str">
        <f t="shared" si="14"/>
        <v/>
      </c>
      <c r="AO18" s="105" t="str">
        <f t="shared" si="15"/>
        <v/>
      </c>
      <c r="AP18" s="534" t="str">
        <f t="shared" si="8"/>
        <v/>
      </c>
      <c r="AQ18" s="535" t="str">
        <f t="shared" si="9"/>
        <v/>
      </c>
      <c r="AR18" s="535" t="str">
        <f t="shared" si="10"/>
        <v/>
      </c>
      <c r="AS18" s="533" t="str">
        <f t="shared" si="16"/>
        <v/>
      </c>
      <c r="AT18" s="104"/>
      <c r="AU18" s="106">
        <f t="shared" si="11"/>
        <v>13</v>
      </c>
      <c r="AV18" s="76" t="str">
        <f t="shared" si="11"/>
        <v/>
      </c>
      <c r="AW18" s="76" t="str">
        <f t="shared" ca="1" si="11"/>
        <v/>
      </c>
      <c r="AX18" s="102" t="str">
        <f t="shared" si="11"/>
        <v/>
      </c>
      <c r="AY18" s="324" t="str">
        <f t="shared" si="11"/>
        <v/>
      </c>
      <c r="AZ18" s="338" t="str">
        <f t="shared" si="11"/>
        <v/>
      </c>
      <c r="BA18" s="324" t="str">
        <f t="shared" si="17"/>
        <v/>
      </c>
      <c r="BB18" s="499" t="str">
        <f t="shared" si="18"/>
        <v/>
      </c>
      <c r="BC18" s="55" t="str">
        <f t="shared" si="19"/>
        <v/>
      </c>
      <c r="BD18" s="500" t="str">
        <f t="shared" si="20"/>
        <v/>
      </c>
      <c r="BE18" s="55" t="str">
        <f t="shared" si="21"/>
        <v/>
      </c>
      <c r="BF18" s="500" t="str">
        <f t="shared" si="22"/>
        <v/>
      </c>
      <c r="BG18" s="56" t="str">
        <f t="shared" si="23"/>
        <v/>
      </c>
      <c r="BH18" s="502" t="str">
        <f t="shared" si="24"/>
        <v/>
      </c>
      <c r="BI18" s="57" t="str">
        <f t="shared" si="25"/>
        <v/>
      </c>
      <c r="BJ18" s="502" t="str">
        <f t="shared" si="26"/>
        <v/>
      </c>
      <c r="BK18" s="55" t="str">
        <f t="shared" si="27"/>
        <v/>
      </c>
      <c r="BL18" s="500" t="str">
        <f t="shared" si="28"/>
        <v/>
      </c>
      <c r="BM18" s="55" t="str">
        <f t="shared" si="29"/>
        <v/>
      </c>
      <c r="BN18" s="502" t="str">
        <f t="shared" si="30"/>
        <v/>
      </c>
      <c r="BO18" s="55" t="str">
        <f t="shared" si="31"/>
        <v/>
      </c>
      <c r="BP18" s="502" t="str">
        <f t="shared" si="32"/>
        <v/>
      </c>
      <c r="BQ18" s="58" t="str">
        <f t="shared" si="33"/>
        <v/>
      </c>
      <c r="BR18" s="60" t="str">
        <f t="shared" si="34"/>
        <v/>
      </c>
    </row>
    <row r="19" spans="1:70">
      <c r="A19" s="54">
        <f>IF(表示変換!A19="","",表示変換!A19)</f>
        <v>14</v>
      </c>
      <c r="B19" s="227" t="str">
        <f>IF(表示変換!B19="","",表示変換!B19)</f>
        <v/>
      </c>
      <c r="C19" s="227" t="str">
        <f ca="1">IF(表示変換!D19="","",表示変換!D19)</f>
        <v/>
      </c>
      <c r="D19" s="227" t="str">
        <f>IF(表示変換!F19="","",表示変換!F19)</f>
        <v/>
      </c>
      <c r="E19" s="325" t="str">
        <f>IF(表示変換!I19="","",表示変換!I19)</f>
        <v/>
      </c>
      <c r="F19" s="487" t="str">
        <f>IF(表示変換!J19="","",表示変換!J19)</f>
        <v/>
      </c>
      <c r="G19" s="348" t="str">
        <f>IF(表示変換!N19="","",表示変換!N19)</f>
        <v/>
      </c>
      <c r="H19" s="94" t="str">
        <f t="shared" si="0"/>
        <v/>
      </c>
      <c r="I19" s="399" t="str">
        <f>IF(表示変換!O19="","",表示変換!O19)</f>
        <v/>
      </c>
      <c r="J19" s="95" t="str">
        <f t="shared" si="1"/>
        <v/>
      </c>
      <c r="K19" s="399" t="str">
        <f>IF(表示変換!P19="","",表示変換!P19)</f>
        <v/>
      </c>
      <c r="L19" s="96" t="str">
        <f t="shared" si="2"/>
        <v/>
      </c>
      <c r="M19" s="402" t="str">
        <f>IF(表示変換!Q19="","",表示変換!Q19)</f>
        <v/>
      </c>
      <c r="N19" s="97" t="str">
        <f t="shared" si="3"/>
        <v/>
      </c>
      <c r="O19" s="402" t="str">
        <f>IF(表示変換!R19="","",表示変換!R19)</f>
        <v/>
      </c>
      <c r="P19" s="95" t="str">
        <f t="shared" si="4"/>
        <v/>
      </c>
      <c r="Q19" s="399" t="str">
        <f>IF(表示変換!S19="","",表示変換!S19)</f>
        <v/>
      </c>
      <c r="R19" s="95" t="str">
        <f t="shared" si="5"/>
        <v/>
      </c>
      <c r="S19" s="402" t="str">
        <f>IF(表示変換!T19="","",表示変換!T19)</f>
        <v/>
      </c>
      <c r="T19" s="95" t="str">
        <f t="shared" si="6"/>
        <v/>
      </c>
      <c r="U19" s="402" t="str">
        <f>IF(表示変換!U19="","",表示変換!U19)</f>
        <v/>
      </c>
      <c r="V19" s="98" t="str">
        <f t="shared" si="7"/>
        <v/>
      </c>
      <c r="W19" s="59" t="str">
        <f t="shared" si="12"/>
        <v/>
      </c>
      <c r="X19" s="162" t="str">
        <f t="shared" si="13"/>
        <v/>
      </c>
      <c r="Z19" s="232">
        <f t="shared" si="35"/>
        <v>14</v>
      </c>
      <c r="AA19" s="227" t="str">
        <f>IF(表示変換!B19="","",表示変換!B19)</f>
        <v/>
      </c>
      <c r="AB19" s="91" t="str">
        <f>IF(表示変換!C19="","",表示変換!C19)</f>
        <v/>
      </c>
      <c r="AC19" s="227" t="str">
        <f>IF(AB19="","",DATEDIF(AB19,入力!$C$3,"Y"))</f>
        <v/>
      </c>
      <c r="AD19" s="227" t="str">
        <f ca="1">IF(表示変換!D19="","",表示変換!D19)</f>
        <v/>
      </c>
      <c r="AE19" s="227" t="str">
        <f>IF(表示変換!E19="","",表示変換!E19)</f>
        <v/>
      </c>
      <c r="AF19" s="227" t="str">
        <f>IF(表示変換!F19="","",表示変換!F19)</f>
        <v/>
      </c>
      <c r="AG19" s="227" t="str">
        <f>IF(表示変換!G19="","",表示変換!G19)</f>
        <v/>
      </c>
      <c r="AH19" s="227" t="str">
        <f>IF(表示変換!H19="","",表示変換!H19)</f>
        <v/>
      </c>
      <c r="AI19" s="325" t="str">
        <f>IF(表示変換!I19="","",表示変換!I19)</f>
        <v/>
      </c>
      <c r="AJ19" s="342" t="str">
        <f>IF(表示変換!J19="","",表示変換!J19)</f>
        <v/>
      </c>
      <c r="AK19" s="325" t="str">
        <f>IF(表示変換!K19="","",表示変換!K19)</f>
        <v/>
      </c>
      <c r="AL19" s="325" t="str">
        <f>IF(表示変換!L19="","",表示変換!L19)</f>
        <v/>
      </c>
      <c r="AM19" s="407" t="str">
        <f>IF(表示変換!M19="","",表示変換!M19)</f>
        <v/>
      </c>
      <c r="AN19" s="105" t="str">
        <f t="shared" si="14"/>
        <v/>
      </c>
      <c r="AO19" s="105" t="str">
        <f t="shared" si="15"/>
        <v/>
      </c>
      <c r="AP19" s="534" t="str">
        <f t="shared" si="8"/>
        <v/>
      </c>
      <c r="AQ19" s="535" t="str">
        <f t="shared" si="9"/>
        <v/>
      </c>
      <c r="AR19" s="535" t="str">
        <f t="shared" si="10"/>
        <v/>
      </c>
      <c r="AS19" s="533" t="str">
        <f t="shared" si="16"/>
        <v/>
      </c>
      <c r="AT19" s="104"/>
      <c r="AU19" s="106">
        <f t="shared" si="11"/>
        <v>14</v>
      </c>
      <c r="AV19" s="76" t="str">
        <f t="shared" si="11"/>
        <v/>
      </c>
      <c r="AW19" s="76" t="str">
        <f t="shared" ca="1" si="11"/>
        <v/>
      </c>
      <c r="AX19" s="102" t="str">
        <f t="shared" si="11"/>
        <v/>
      </c>
      <c r="AY19" s="324" t="str">
        <f t="shared" si="11"/>
        <v/>
      </c>
      <c r="AZ19" s="338" t="str">
        <f t="shared" si="11"/>
        <v/>
      </c>
      <c r="BA19" s="324" t="str">
        <f t="shared" si="17"/>
        <v/>
      </c>
      <c r="BB19" s="499" t="str">
        <f t="shared" si="18"/>
        <v/>
      </c>
      <c r="BC19" s="55" t="str">
        <f t="shared" si="19"/>
        <v/>
      </c>
      <c r="BD19" s="500" t="str">
        <f t="shared" si="20"/>
        <v/>
      </c>
      <c r="BE19" s="55" t="str">
        <f t="shared" si="21"/>
        <v/>
      </c>
      <c r="BF19" s="500" t="str">
        <f t="shared" si="22"/>
        <v/>
      </c>
      <c r="BG19" s="56" t="str">
        <f t="shared" si="23"/>
        <v/>
      </c>
      <c r="BH19" s="502" t="str">
        <f t="shared" si="24"/>
        <v/>
      </c>
      <c r="BI19" s="57" t="str">
        <f t="shared" si="25"/>
        <v/>
      </c>
      <c r="BJ19" s="502" t="str">
        <f t="shared" si="26"/>
        <v/>
      </c>
      <c r="BK19" s="55" t="str">
        <f t="shared" si="27"/>
        <v/>
      </c>
      <c r="BL19" s="500" t="str">
        <f t="shared" si="28"/>
        <v/>
      </c>
      <c r="BM19" s="55" t="str">
        <f t="shared" si="29"/>
        <v/>
      </c>
      <c r="BN19" s="502" t="str">
        <f t="shared" si="30"/>
        <v/>
      </c>
      <c r="BO19" s="55" t="str">
        <f t="shared" si="31"/>
        <v/>
      </c>
      <c r="BP19" s="502" t="str">
        <f t="shared" si="32"/>
        <v/>
      </c>
      <c r="BQ19" s="58" t="str">
        <f t="shared" si="33"/>
        <v/>
      </c>
      <c r="BR19" s="60" t="str">
        <f t="shared" si="34"/>
        <v/>
      </c>
    </row>
    <row r="20" spans="1:70">
      <c r="A20" s="54">
        <f>IF(表示変換!A20="","",表示変換!A20)</f>
        <v>15</v>
      </c>
      <c r="B20" s="227" t="str">
        <f>IF(表示変換!B20="","",表示変換!B20)</f>
        <v/>
      </c>
      <c r="C20" s="227" t="str">
        <f ca="1">IF(表示変換!D20="","",表示変換!D20)</f>
        <v/>
      </c>
      <c r="D20" s="227" t="str">
        <f>IF(表示変換!F20="","",表示変換!F20)</f>
        <v/>
      </c>
      <c r="E20" s="325" t="str">
        <f>IF(表示変換!I20="","",表示変換!I20)</f>
        <v/>
      </c>
      <c r="F20" s="487" t="str">
        <f>IF(表示変換!J20="","",表示変換!J20)</f>
        <v/>
      </c>
      <c r="G20" s="348" t="str">
        <f>IF(表示変換!N20="","",表示変換!N20)</f>
        <v/>
      </c>
      <c r="H20" s="94" t="str">
        <f t="shared" si="0"/>
        <v/>
      </c>
      <c r="I20" s="399" t="str">
        <f>IF(表示変換!O20="","",表示変換!O20)</f>
        <v/>
      </c>
      <c r="J20" s="95" t="str">
        <f t="shared" si="1"/>
        <v/>
      </c>
      <c r="K20" s="399" t="str">
        <f>IF(表示変換!P20="","",表示変換!P20)</f>
        <v/>
      </c>
      <c r="L20" s="96" t="str">
        <f t="shared" si="2"/>
        <v/>
      </c>
      <c r="M20" s="402" t="str">
        <f>IF(表示変換!Q20="","",表示変換!Q20)</f>
        <v/>
      </c>
      <c r="N20" s="97" t="str">
        <f t="shared" si="3"/>
        <v/>
      </c>
      <c r="O20" s="402" t="str">
        <f>IF(表示変換!R20="","",表示変換!R20)</f>
        <v/>
      </c>
      <c r="P20" s="95" t="str">
        <f t="shared" si="4"/>
        <v/>
      </c>
      <c r="Q20" s="399" t="str">
        <f>IF(表示変換!S20="","",表示変換!S20)</f>
        <v/>
      </c>
      <c r="R20" s="95" t="str">
        <f t="shared" si="5"/>
        <v/>
      </c>
      <c r="S20" s="402" t="str">
        <f>IF(表示変換!T20="","",表示変換!T20)</f>
        <v/>
      </c>
      <c r="T20" s="95" t="str">
        <f t="shared" si="6"/>
        <v/>
      </c>
      <c r="U20" s="402" t="str">
        <f>IF(表示変換!U20="","",表示変換!U20)</f>
        <v/>
      </c>
      <c r="V20" s="98" t="str">
        <f t="shared" si="7"/>
        <v/>
      </c>
      <c r="W20" s="59" t="str">
        <f t="shared" si="12"/>
        <v/>
      </c>
      <c r="X20" s="162" t="str">
        <f t="shared" si="13"/>
        <v/>
      </c>
      <c r="Z20" s="232">
        <f t="shared" si="35"/>
        <v>15</v>
      </c>
      <c r="AA20" s="227" t="str">
        <f>IF(表示変換!B20="","",表示変換!B20)</f>
        <v/>
      </c>
      <c r="AB20" s="91" t="str">
        <f>IF(表示変換!C20="","",表示変換!C20)</f>
        <v/>
      </c>
      <c r="AC20" s="227" t="str">
        <f>IF(AB20="","",DATEDIF(AB20,入力!$C$3,"Y"))</f>
        <v/>
      </c>
      <c r="AD20" s="227" t="str">
        <f ca="1">IF(表示変換!D20="","",表示変換!D20)</f>
        <v/>
      </c>
      <c r="AE20" s="227" t="str">
        <f>IF(表示変換!E20="","",表示変換!E20)</f>
        <v/>
      </c>
      <c r="AF20" s="227" t="str">
        <f>IF(表示変換!F20="","",表示変換!F20)</f>
        <v/>
      </c>
      <c r="AG20" s="227" t="str">
        <f>IF(表示変換!G20="","",表示変換!G20)</f>
        <v/>
      </c>
      <c r="AH20" s="227" t="str">
        <f>IF(表示変換!H20="","",表示変換!H20)</f>
        <v/>
      </c>
      <c r="AI20" s="325" t="str">
        <f>IF(表示変換!I20="","",表示変換!I20)</f>
        <v/>
      </c>
      <c r="AJ20" s="342" t="str">
        <f>IF(表示変換!J20="","",表示変換!J20)</f>
        <v/>
      </c>
      <c r="AK20" s="325" t="str">
        <f>IF(表示変換!K20="","",表示変換!K20)</f>
        <v/>
      </c>
      <c r="AL20" s="325" t="str">
        <f>IF(表示変換!L20="","",表示変換!L20)</f>
        <v/>
      </c>
      <c r="AM20" s="407" t="str">
        <f>IF(表示変換!M20="","",表示変換!M20)</f>
        <v/>
      </c>
      <c r="AN20" s="105" t="str">
        <f t="shared" si="14"/>
        <v/>
      </c>
      <c r="AO20" s="105" t="str">
        <f t="shared" si="15"/>
        <v/>
      </c>
      <c r="AP20" s="534" t="str">
        <f t="shared" si="8"/>
        <v/>
      </c>
      <c r="AQ20" s="535" t="str">
        <f t="shared" si="9"/>
        <v/>
      </c>
      <c r="AR20" s="535" t="str">
        <f t="shared" si="10"/>
        <v/>
      </c>
      <c r="AS20" s="533" t="str">
        <f t="shared" si="16"/>
        <v/>
      </c>
      <c r="AT20" s="104"/>
      <c r="AU20" s="106">
        <f t="shared" si="11"/>
        <v>15</v>
      </c>
      <c r="AV20" s="76" t="str">
        <f t="shared" si="11"/>
        <v/>
      </c>
      <c r="AW20" s="76" t="str">
        <f t="shared" ca="1" si="11"/>
        <v/>
      </c>
      <c r="AX20" s="102" t="str">
        <f t="shared" si="11"/>
        <v/>
      </c>
      <c r="AY20" s="324" t="str">
        <f t="shared" si="11"/>
        <v/>
      </c>
      <c r="AZ20" s="338" t="str">
        <f t="shared" si="11"/>
        <v/>
      </c>
      <c r="BA20" s="324" t="str">
        <f t="shared" si="17"/>
        <v/>
      </c>
      <c r="BB20" s="499" t="str">
        <f t="shared" si="18"/>
        <v/>
      </c>
      <c r="BC20" s="55" t="str">
        <f t="shared" si="19"/>
        <v/>
      </c>
      <c r="BD20" s="500" t="str">
        <f t="shared" si="20"/>
        <v/>
      </c>
      <c r="BE20" s="55" t="str">
        <f t="shared" si="21"/>
        <v/>
      </c>
      <c r="BF20" s="500" t="str">
        <f t="shared" si="22"/>
        <v/>
      </c>
      <c r="BG20" s="56" t="str">
        <f t="shared" si="23"/>
        <v/>
      </c>
      <c r="BH20" s="502" t="str">
        <f t="shared" si="24"/>
        <v/>
      </c>
      <c r="BI20" s="57" t="str">
        <f t="shared" si="25"/>
        <v/>
      </c>
      <c r="BJ20" s="502" t="str">
        <f t="shared" si="26"/>
        <v/>
      </c>
      <c r="BK20" s="55" t="str">
        <f t="shared" si="27"/>
        <v/>
      </c>
      <c r="BL20" s="500" t="str">
        <f t="shared" si="28"/>
        <v/>
      </c>
      <c r="BM20" s="55" t="str">
        <f t="shared" si="29"/>
        <v/>
      </c>
      <c r="BN20" s="502" t="str">
        <f t="shared" si="30"/>
        <v/>
      </c>
      <c r="BO20" s="55" t="str">
        <f t="shared" si="31"/>
        <v/>
      </c>
      <c r="BP20" s="502" t="str">
        <f t="shared" si="32"/>
        <v/>
      </c>
      <c r="BQ20" s="58" t="str">
        <f t="shared" si="33"/>
        <v/>
      </c>
      <c r="BR20" s="60" t="str">
        <f t="shared" si="34"/>
        <v/>
      </c>
    </row>
    <row r="21" spans="1:70">
      <c r="A21" s="54">
        <f>IF(表示変換!A21="","",表示変換!A21)</f>
        <v>16</v>
      </c>
      <c r="B21" s="227" t="str">
        <f>IF(表示変換!B21="","",表示変換!B21)</f>
        <v/>
      </c>
      <c r="C21" s="227" t="str">
        <f ca="1">IF(表示変換!D21="","",表示変換!D21)</f>
        <v/>
      </c>
      <c r="D21" s="227" t="str">
        <f>IF(表示変換!F21="","",表示変換!F21)</f>
        <v/>
      </c>
      <c r="E21" s="325" t="str">
        <f>IF(表示変換!I21="","",表示変換!I21)</f>
        <v/>
      </c>
      <c r="F21" s="487" t="str">
        <f>IF(表示変換!J21="","",表示変換!J21)</f>
        <v/>
      </c>
      <c r="G21" s="348" t="str">
        <f>IF(表示変換!N21="","",表示変換!N21)</f>
        <v/>
      </c>
      <c r="H21" s="94" t="str">
        <f t="shared" si="0"/>
        <v/>
      </c>
      <c r="I21" s="399" t="str">
        <f>IF(表示変換!O21="","",表示変換!O21)</f>
        <v/>
      </c>
      <c r="J21" s="95" t="str">
        <f t="shared" si="1"/>
        <v/>
      </c>
      <c r="K21" s="399" t="str">
        <f>IF(表示変換!P21="","",表示変換!P21)</f>
        <v/>
      </c>
      <c r="L21" s="96" t="str">
        <f t="shared" si="2"/>
        <v/>
      </c>
      <c r="M21" s="402" t="str">
        <f>IF(表示変換!Q21="","",表示変換!Q21)</f>
        <v/>
      </c>
      <c r="N21" s="97" t="str">
        <f t="shared" si="3"/>
        <v/>
      </c>
      <c r="O21" s="402" t="str">
        <f>IF(表示変換!R21="","",表示変換!R21)</f>
        <v/>
      </c>
      <c r="P21" s="95" t="str">
        <f t="shared" si="4"/>
        <v/>
      </c>
      <c r="Q21" s="399" t="str">
        <f>IF(表示変換!S21="","",表示変換!S21)</f>
        <v/>
      </c>
      <c r="R21" s="95" t="str">
        <f t="shared" si="5"/>
        <v/>
      </c>
      <c r="S21" s="402" t="str">
        <f>IF(表示変換!T21="","",表示変換!T21)</f>
        <v/>
      </c>
      <c r="T21" s="95" t="str">
        <f t="shared" si="6"/>
        <v/>
      </c>
      <c r="U21" s="402" t="str">
        <f>IF(表示変換!U21="","",表示変換!U21)</f>
        <v/>
      </c>
      <c r="V21" s="98" t="str">
        <f t="shared" si="7"/>
        <v/>
      </c>
      <c r="W21" s="59" t="str">
        <f t="shared" si="12"/>
        <v/>
      </c>
      <c r="X21" s="162" t="str">
        <f t="shared" si="13"/>
        <v/>
      </c>
      <c r="Z21" s="232">
        <f t="shared" si="35"/>
        <v>16</v>
      </c>
      <c r="AA21" s="227" t="str">
        <f>IF(表示変換!B21="","",表示変換!B21)</f>
        <v/>
      </c>
      <c r="AB21" s="91" t="str">
        <f>IF(表示変換!C21="","",表示変換!C21)</f>
        <v/>
      </c>
      <c r="AC21" s="227" t="str">
        <f>IF(AB21="","",DATEDIF(AB21,入力!$C$3,"Y"))</f>
        <v/>
      </c>
      <c r="AD21" s="227" t="str">
        <f ca="1">IF(表示変換!D21="","",表示変換!D21)</f>
        <v/>
      </c>
      <c r="AE21" s="227" t="str">
        <f>IF(表示変換!E21="","",表示変換!E21)</f>
        <v/>
      </c>
      <c r="AF21" s="227" t="str">
        <f>IF(表示変換!F21="","",表示変換!F21)</f>
        <v/>
      </c>
      <c r="AG21" s="227" t="str">
        <f>IF(表示変換!G21="","",表示変換!G21)</f>
        <v/>
      </c>
      <c r="AH21" s="227" t="str">
        <f>IF(表示変換!H21="","",表示変換!H21)</f>
        <v/>
      </c>
      <c r="AI21" s="325" t="str">
        <f>IF(表示変換!I21="","",表示変換!I21)</f>
        <v/>
      </c>
      <c r="AJ21" s="342" t="str">
        <f>IF(表示変換!J21="","",表示変換!J21)</f>
        <v/>
      </c>
      <c r="AK21" s="325" t="str">
        <f>IF(表示変換!K21="","",表示変換!K21)</f>
        <v/>
      </c>
      <c r="AL21" s="325" t="str">
        <f>IF(表示変換!L21="","",表示変換!L21)</f>
        <v/>
      </c>
      <c r="AM21" s="407" t="str">
        <f>IF(表示変換!M21="","",表示変換!M21)</f>
        <v/>
      </c>
      <c r="AN21" s="105" t="str">
        <f>IF(X21="","",W21)</f>
        <v/>
      </c>
      <c r="AO21" s="105" t="str">
        <f t="shared" si="15"/>
        <v/>
      </c>
      <c r="AP21" s="534" t="str">
        <f t="shared" si="8"/>
        <v/>
      </c>
      <c r="AQ21" s="535" t="str">
        <f t="shared" si="9"/>
        <v/>
      </c>
      <c r="AR21" s="535" t="str">
        <f t="shared" si="10"/>
        <v/>
      </c>
      <c r="AS21" s="533" t="str">
        <f t="shared" si="16"/>
        <v/>
      </c>
      <c r="AT21" s="104"/>
      <c r="AU21" s="106">
        <f t="shared" si="11"/>
        <v>16</v>
      </c>
      <c r="AV21" s="76" t="str">
        <f t="shared" si="11"/>
        <v/>
      </c>
      <c r="AW21" s="76" t="str">
        <f t="shared" ca="1" si="11"/>
        <v/>
      </c>
      <c r="AX21" s="102" t="str">
        <f t="shared" si="11"/>
        <v/>
      </c>
      <c r="AY21" s="324" t="str">
        <f t="shared" si="11"/>
        <v/>
      </c>
      <c r="AZ21" s="338" t="str">
        <f t="shared" si="11"/>
        <v/>
      </c>
      <c r="BA21" s="324" t="str">
        <f t="shared" si="17"/>
        <v/>
      </c>
      <c r="BB21" s="499" t="str">
        <f t="shared" si="18"/>
        <v/>
      </c>
      <c r="BC21" s="55" t="str">
        <f t="shared" si="19"/>
        <v/>
      </c>
      <c r="BD21" s="500" t="str">
        <f t="shared" si="20"/>
        <v/>
      </c>
      <c r="BE21" s="55" t="str">
        <f t="shared" si="21"/>
        <v/>
      </c>
      <c r="BF21" s="500" t="str">
        <f t="shared" si="22"/>
        <v/>
      </c>
      <c r="BG21" s="56" t="str">
        <f t="shared" si="23"/>
        <v/>
      </c>
      <c r="BH21" s="502" t="str">
        <f t="shared" si="24"/>
        <v/>
      </c>
      <c r="BI21" s="57" t="str">
        <f t="shared" si="25"/>
        <v/>
      </c>
      <c r="BJ21" s="502" t="str">
        <f t="shared" si="26"/>
        <v/>
      </c>
      <c r="BK21" s="55" t="str">
        <f t="shared" si="27"/>
        <v/>
      </c>
      <c r="BL21" s="500" t="str">
        <f t="shared" si="28"/>
        <v/>
      </c>
      <c r="BM21" s="55" t="str">
        <f t="shared" si="29"/>
        <v/>
      </c>
      <c r="BN21" s="502" t="str">
        <f t="shared" si="30"/>
        <v/>
      </c>
      <c r="BO21" s="55" t="str">
        <f t="shared" si="31"/>
        <v/>
      </c>
      <c r="BP21" s="502" t="str">
        <f t="shared" si="32"/>
        <v/>
      </c>
      <c r="BQ21" s="58" t="str">
        <f t="shared" si="33"/>
        <v/>
      </c>
      <c r="BR21" s="60" t="str">
        <f t="shared" si="34"/>
        <v/>
      </c>
    </row>
    <row r="22" spans="1:70">
      <c r="A22" s="54">
        <f>IF(表示変換!A22="","",表示変換!A22)</f>
        <v>17</v>
      </c>
      <c r="B22" s="227" t="str">
        <f>IF(表示変換!B22="","",表示変換!B22)</f>
        <v/>
      </c>
      <c r="C22" s="227" t="str">
        <f ca="1">IF(表示変換!D22="","",表示変換!D22)</f>
        <v/>
      </c>
      <c r="D22" s="227" t="str">
        <f>IF(表示変換!F22="","",表示変換!F22)</f>
        <v/>
      </c>
      <c r="E22" s="325" t="str">
        <f>IF(表示変換!I22="","",表示変換!I22)</f>
        <v/>
      </c>
      <c r="F22" s="487" t="str">
        <f>IF(表示変換!J22="","",表示変換!J22)</f>
        <v/>
      </c>
      <c r="G22" s="348" t="str">
        <f>IF(表示変換!N22="","",表示変換!N22)</f>
        <v/>
      </c>
      <c r="H22" s="94" t="str">
        <f t="shared" si="0"/>
        <v/>
      </c>
      <c r="I22" s="399" t="str">
        <f>IF(表示変換!O22="","",表示変換!O22)</f>
        <v/>
      </c>
      <c r="J22" s="95" t="str">
        <f t="shared" si="1"/>
        <v/>
      </c>
      <c r="K22" s="399" t="str">
        <f>IF(表示変換!P22="","",表示変換!P22)</f>
        <v/>
      </c>
      <c r="L22" s="96" t="str">
        <f t="shared" si="2"/>
        <v/>
      </c>
      <c r="M22" s="402" t="str">
        <f>IF(表示変換!Q22="","",表示変換!Q22)</f>
        <v/>
      </c>
      <c r="N22" s="97" t="str">
        <f t="shared" si="3"/>
        <v/>
      </c>
      <c r="O22" s="402" t="str">
        <f>IF(表示変換!R22="","",表示変換!R22)</f>
        <v/>
      </c>
      <c r="P22" s="95" t="str">
        <f t="shared" si="4"/>
        <v/>
      </c>
      <c r="Q22" s="399" t="str">
        <f>IF(表示変換!S22="","",表示変換!S22)</f>
        <v/>
      </c>
      <c r="R22" s="95" t="str">
        <f t="shared" si="5"/>
        <v/>
      </c>
      <c r="S22" s="402" t="str">
        <f>IF(表示変換!T22="","",表示変換!T22)</f>
        <v/>
      </c>
      <c r="T22" s="95" t="str">
        <f t="shared" si="6"/>
        <v/>
      </c>
      <c r="U22" s="402" t="str">
        <f>IF(表示変換!U22="","",表示変換!U22)</f>
        <v/>
      </c>
      <c r="V22" s="98" t="str">
        <f t="shared" si="7"/>
        <v/>
      </c>
      <c r="W22" s="59" t="str">
        <f t="shared" si="12"/>
        <v/>
      </c>
      <c r="X22" s="162" t="str">
        <f t="shared" si="13"/>
        <v/>
      </c>
      <c r="Z22" s="232">
        <f t="shared" si="35"/>
        <v>17</v>
      </c>
      <c r="AA22" s="227" t="str">
        <f>IF(表示変換!B22="","",表示変換!B22)</f>
        <v/>
      </c>
      <c r="AB22" s="91" t="str">
        <f>IF(表示変換!C22="","",表示変換!C22)</f>
        <v/>
      </c>
      <c r="AC22" s="227" t="str">
        <f>IF(AB22="","",DATEDIF(AB22,入力!$C$3,"Y"))</f>
        <v/>
      </c>
      <c r="AD22" s="227" t="str">
        <f ca="1">IF(表示変換!D22="","",表示変換!D22)</f>
        <v/>
      </c>
      <c r="AE22" s="227" t="str">
        <f>IF(表示変換!E22="","",表示変換!E22)</f>
        <v/>
      </c>
      <c r="AF22" s="227" t="str">
        <f>IF(表示変換!F22="","",表示変換!F22)</f>
        <v/>
      </c>
      <c r="AG22" s="227" t="str">
        <f>IF(表示変換!G22="","",表示変換!G22)</f>
        <v/>
      </c>
      <c r="AH22" s="227" t="str">
        <f>IF(表示変換!H22="","",表示変換!H22)</f>
        <v/>
      </c>
      <c r="AI22" s="325" t="str">
        <f>IF(表示変換!I22="","",表示変換!I22)</f>
        <v/>
      </c>
      <c r="AJ22" s="342" t="str">
        <f>IF(表示変換!J22="","",表示変換!J22)</f>
        <v/>
      </c>
      <c r="AK22" s="325" t="str">
        <f>IF(表示変換!K22="","",表示変換!K22)</f>
        <v/>
      </c>
      <c r="AL22" s="325" t="str">
        <f>IF(表示変換!L22="","",表示変換!L22)</f>
        <v/>
      </c>
      <c r="AM22" s="407" t="str">
        <f>IF(表示変換!M22="","",表示変換!M22)</f>
        <v/>
      </c>
      <c r="AN22" s="105" t="str">
        <f t="shared" si="14"/>
        <v/>
      </c>
      <c r="AO22" s="105" t="str">
        <f t="shared" si="15"/>
        <v/>
      </c>
      <c r="AP22" s="534" t="str">
        <f t="shared" si="8"/>
        <v/>
      </c>
      <c r="AQ22" s="535" t="str">
        <f t="shared" si="9"/>
        <v/>
      </c>
      <c r="AR22" s="535" t="str">
        <f t="shared" si="10"/>
        <v/>
      </c>
      <c r="AS22" s="533" t="str">
        <f t="shared" si="16"/>
        <v/>
      </c>
      <c r="AT22" s="104"/>
      <c r="AU22" s="106">
        <f t="shared" ref="AU22:AZ37" si="36">IF(ISBLANK(A22),"",A22)</f>
        <v>17</v>
      </c>
      <c r="AV22" s="76" t="str">
        <f t="shared" si="36"/>
        <v/>
      </c>
      <c r="AW22" s="76" t="str">
        <f t="shared" ca="1" si="36"/>
        <v/>
      </c>
      <c r="AX22" s="102" t="str">
        <f t="shared" si="36"/>
        <v/>
      </c>
      <c r="AY22" s="324" t="str">
        <f t="shared" si="36"/>
        <v/>
      </c>
      <c r="AZ22" s="338" t="str">
        <f t="shared" si="36"/>
        <v/>
      </c>
      <c r="BA22" s="324" t="str">
        <f t="shared" si="17"/>
        <v/>
      </c>
      <c r="BB22" s="499" t="str">
        <f t="shared" si="18"/>
        <v/>
      </c>
      <c r="BC22" s="55" t="str">
        <f t="shared" si="19"/>
        <v/>
      </c>
      <c r="BD22" s="500" t="str">
        <f t="shared" si="20"/>
        <v/>
      </c>
      <c r="BE22" s="55" t="str">
        <f t="shared" si="21"/>
        <v/>
      </c>
      <c r="BF22" s="500" t="str">
        <f t="shared" si="22"/>
        <v/>
      </c>
      <c r="BG22" s="56" t="str">
        <f t="shared" si="23"/>
        <v/>
      </c>
      <c r="BH22" s="502" t="str">
        <f t="shared" si="24"/>
        <v/>
      </c>
      <c r="BI22" s="57" t="str">
        <f t="shared" si="25"/>
        <v/>
      </c>
      <c r="BJ22" s="502" t="str">
        <f t="shared" si="26"/>
        <v/>
      </c>
      <c r="BK22" s="55" t="str">
        <f t="shared" si="27"/>
        <v/>
      </c>
      <c r="BL22" s="500" t="str">
        <f t="shared" si="28"/>
        <v/>
      </c>
      <c r="BM22" s="55" t="str">
        <f t="shared" si="29"/>
        <v/>
      </c>
      <c r="BN22" s="502" t="str">
        <f t="shared" si="30"/>
        <v/>
      </c>
      <c r="BO22" s="55" t="str">
        <f t="shared" si="31"/>
        <v/>
      </c>
      <c r="BP22" s="502" t="str">
        <f t="shared" si="32"/>
        <v/>
      </c>
      <c r="BQ22" s="58" t="str">
        <f t="shared" si="33"/>
        <v/>
      </c>
      <c r="BR22" s="60" t="str">
        <f t="shared" si="34"/>
        <v/>
      </c>
    </row>
    <row r="23" spans="1:70">
      <c r="A23" s="54">
        <f>IF(表示変換!A23="","",表示変換!A23)</f>
        <v>18</v>
      </c>
      <c r="B23" s="227" t="str">
        <f>IF(表示変換!B23="","",表示変換!B23)</f>
        <v/>
      </c>
      <c r="C23" s="227" t="str">
        <f ca="1">IF(表示変換!D23="","",表示変換!D23)</f>
        <v/>
      </c>
      <c r="D23" s="227" t="str">
        <f>IF(表示変換!F23="","",表示変換!F23)</f>
        <v/>
      </c>
      <c r="E23" s="325" t="str">
        <f>IF(表示変換!I23="","",表示変換!I23)</f>
        <v/>
      </c>
      <c r="F23" s="487" t="str">
        <f>IF(表示変換!J23="","",表示変換!J23)</f>
        <v/>
      </c>
      <c r="G23" s="348" t="str">
        <f>IF(表示変換!N23="","",表示変換!N23)</f>
        <v/>
      </c>
      <c r="H23" s="94" t="str">
        <f t="shared" si="0"/>
        <v/>
      </c>
      <c r="I23" s="399" t="str">
        <f>IF(表示変換!O23="","",表示変換!O23)</f>
        <v/>
      </c>
      <c r="J23" s="95" t="str">
        <f t="shared" si="1"/>
        <v/>
      </c>
      <c r="K23" s="399" t="str">
        <f>IF(表示変換!P23="","",表示変換!P23)</f>
        <v/>
      </c>
      <c r="L23" s="96" t="str">
        <f t="shared" si="2"/>
        <v/>
      </c>
      <c r="M23" s="402" t="str">
        <f>IF(表示変換!Q23="","",表示変換!Q23)</f>
        <v/>
      </c>
      <c r="N23" s="97" t="str">
        <f t="shared" si="3"/>
        <v/>
      </c>
      <c r="O23" s="402" t="str">
        <f>IF(表示変換!R23="","",表示変換!R23)</f>
        <v/>
      </c>
      <c r="P23" s="95" t="str">
        <f t="shared" si="4"/>
        <v/>
      </c>
      <c r="Q23" s="399" t="str">
        <f>IF(表示変換!S23="","",表示変換!S23)</f>
        <v/>
      </c>
      <c r="R23" s="95" t="str">
        <f t="shared" si="5"/>
        <v/>
      </c>
      <c r="S23" s="402" t="str">
        <f>IF(表示変換!T23="","",表示変換!T23)</f>
        <v/>
      </c>
      <c r="T23" s="95" t="str">
        <f t="shared" si="6"/>
        <v/>
      </c>
      <c r="U23" s="402" t="str">
        <f>IF(表示変換!U23="","",表示変換!U23)</f>
        <v/>
      </c>
      <c r="V23" s="98" t="str">
        <f t="shared" si="7"/>
        <v/>
      </c>
      <c r="W23" s="59" t="str">
        <f t="shared" si="12"/>
        <v/>
      </c>
      <c r="X23" s="162" t="str">
        <f t="shared" si="13"/>
        <v/>
      </c>
      <c r="Z23" s="232">
        <f t="shared" si="35"/>
        <v>18</v>
      </c>
      <c r="AA23" s="227" t="str">
        <f>IF(表示変換!B23="","",表示変換!B23)</f>
        <v/>
      </c>
      <c r="AB23" s="91" t="str">
        <f>IF(表示変換!C23="","",表示変換!C23)</f>
        <v/>
      </c>
      <c r="AC23" s="227" t="str">
        <f>IF(AB23="","",DATEDIF(AB23,入力!$C$3,"Y"))</f>
        <v/>
      </c>
      <c r="AD23" s="227" t="str">
        <f ca="1">IF(表示変換!D23="","",表示変換!D23)</f>
        <v/>
      </c>
      <c r="AE23" s="227" t="str">
        <f>IF(表示変換!E23="","",表示変換!E23)</f>
        <v/>
      </c>
      <c r="AF23" s="227" t="str">
        <f>IF(表示変換!F23="","",表示変換!F23)</f>
        <v/>
      </c>
      <c r="AG23" s="227" t="str">
        <f>IF(表示変換!G23="","",表示変換!G23)</f>
        <v/>
      </c>
      <c r="AH23" s="227" t="str">
        <f>IF(表示変換!H23="","",表示変換!H23)</f>
        <v/>
      </c>
      <c r="AI23" s="325" t="str">
        <f>IF(表示変換!I23="","",表示変換!I23)</f>
        <v/>
      </c>
      <c r="AJ23" s="342" t="str">
        <f>IF(表示変換!J23="","",表示変換!J23)</f>
        <v/>
      </c>
      <c r="AK23" s="325" t="str">
        <f>IF(表示変換!K23="","",表示変換!K23)</f>
        <v/>
      </c>
      <c r="AL23" s="325" t="str">
        <f>IF(表示変換!L23="","",表示変換!L23)</f>
        <v/>
      </c>
      <c r="AM23" s="407" t="str">
        <f>IF(表示変換!M23="","",表示変換!M23)</f>
        <v/>
      </c>
      <c r="AN23" s="105" t="str">
        <f t="shared" si="14"/>
        <v/>
      </c>
      <c r="AO23" s="105" t="str">
        <f t="shared" si="15"/>
        <v/>
      </c>
      <c r="AP23" s="534" t="str">
        <f t="shared" si="8"/>
        <v/>
      </c>
      <c r="AQ23" s="535" t="str">
        <f t="shared" si="9"/>
        <v/>
      </c>
      <c r="AR23" s="535" t="str">
        <f t="shared" si="10"/>
        <v/>
      </c>
      <c r="AS23" s="533" t="str">
        <f t="shared" si="16"/>
        <v/>
      </c>
      <c r="AT23" s="104"/>
      <c r="AU23" s="106">
        <f t="shared" si="36"/>
        <v>18</v>
      </c>
      <c r="AV23" s="76" t="str">
        <f t="shared" si="36"/>
        <v/>
      </c>
      <c r="AW23" s="76" t="str">
        <f t="shared" ca="1" si="36"/>
        <v/>
      </c>
      <c r="AX23" s="102" t="str">
        <f t="shared" si="36"/>
        <v/>
      </c>
      <c r="AY23" s="324" t="str">
        <f t="shared" si="36"/>
        <v/>
      </c>
      <c r="AZ23" s="338" t="str">
        <f t="shared" si="36"/>
        <v/>
      </c>
      <c r="BA23" s="324" t="str">
        <f t="shared" si="17"/>
        <v/>
      </c>
      <c r="BB23" s="499" t="str">
        <f t="shared" si="18"/>
        <v/>
      </c>
      <c r="BC23" s="55" t="str">
        <f t="shared" si="19"/>
        <v/>
      </c>
      <c r="BD23" s="500" t="str">
        <f t="shared" si="20"/>
        <v/>
      </c>
      <c r="BE23" s="55" t="str">
        <f t="shared" si="21"/>
        <v/>
      </c>
      <c r="BF23" s="500" t="str">
        <f t="shared" si="22"/>
        <v/>
      </c>
      <c r="BG23" s="56" t="str">
        <f t="shared" si="23"/>
        <v/>
      </c>
      <c r="BH23" s="502" t="str">
        <f t="shared" si="24"/>
        <v/>
      </c>
      <c r="BI23" s="57" t="str">
        <f t="shared" si="25"/>
        <v/>
      </c>
      <c r="BJ23" s="502" t="str">
        <f t="shared" si="26"/>
        <v/>
      </c>
      <c r="BK23" s="55" t="str">
        <f t="shared" si="27"/>
        <v/>
      </c>
      <c r="BL23" s="500" t="str">
        <f t="shared" si="28"/>
        <v/>
      </c>
      <c r="BM23" s="55" t="str">
        <f t="shared" si="29"/>
        <v/>
      </c>
      <c r="BN23" s="502" t="str">
        <f t="shared" si="30"/>
        <v/>
      </c>
      <c r="BO23" s="55" t="str">
        <f t="shared" si="31"/>
        <v/>
      </c>
      <c r="BP23" s="502" t="str">
        <f t="shared" si="32"/>
        <v/>
      </c>
      <c r="BQ23" s="58" t="str">
        <f t="shared" si="33"/>
        <v/>
      </c>
      <c r="BR23" s="60" t="str">
        <f t="shared" si="34"/>
        <v/>
      </c>
    </row>
    <row r="24" spans="1:70">
      <c r="A24" s="54">
        <f>IF(表示変換!A24="","",表示変換!A24)</f>
        <v>19</v>
      </c>
      <c r="B24" s="227" t="str">
        <f>IF(表示変換!B24="","",表示変換!B24)</f>
        <v/>
      </c>
      <c r="C24" s="227" t="str">
        <f ca="1">IF(表示変換!D24="","",表示変換!D24)</f>
        <v/>
      </c>
      <c r="D24" s="227" t="str">
        <f>IF(表示変換!F24="","",表示変換!F24)</f>
        <v/>
      </c>
      <c r="E24" s="325" t="str">
        <f>IF(表示変換!I24="","",表示変換!I24)</f>
        <v/>
      </c>
      <c r="F24" s="487" t="str">
        <f>IF(表示変換!J24="","",表示変換!J24)</f>
        <v/>
      </c>
      <c r="G24" s="348" t="str">
        <f>IF(表示変換!N24="","",表示変換!N24)</f>
        <v/>
      </c>
      <c r="H24" s="94" t="str">
        <f t="shared" si="0"/>
        <v/>
      </c>
      <c r="I24" s="399" t="str">
        <f>IF(表示変換!O24="","",表示変換!O24)</f>
        <v/>
      </c>
      <c r="J24" s="95" t="str">
        <f t="shared" si="1"/>
        <v/>
      </c>
      <c r="K24" s="399" t="str">
        <f>IF(表示変換!P24="","",表示変換!P24)</f>
        <v/>
      </c>
      <c r="L24" s="96" t="str">
        <f t="shared" si="2"/>
        <v/>
      </c>
      <c r="M24" s="402" t="str">
        <f>IF(表示変換!Q24="","",表示変換!Q24)</f>
        <v/>
      </c>
      <c r="N24" s="97" t="str">
        <f t="shared" si="3"/>
        <v/>
      </c>
      <c r="O24" s="402" t="str">
        <f>IF(表示変換!R24="","",表示変換!R24)</f>
        <v/>
      </c>
      <c r="P24" s="95" t="str">
        <f t="shared" si="4"/>
        <v/>
      </c>
      <c r="Q24" s="399" t="str">
        <f>IF(表示変換!S24="","",表示変換!S24)</f>
        <v/>
      </c>
      <c r="R24" s="95" t="str">
        <f t="shared" si="5"/>
        <v/>
      </c>
      <c r="S24" s="402" t="str">
        <f>IF(表示変換!T24="","",表示変換!T24)</f>
        <v/>
      </c>
      <c r="T24" s="95" t="str">
        <f t="shared" si="6"/>
        <v/>
      </c>
      <c r="U24" s="402" t="str">
        <f>IF(表示変換!U24="","",表示変換!U24)</f>
        <v/>
      </c>
      <c r="V24" s="98" t="str">
        <f t="shared" si="7"/>
        <v/>
      </c>
      <c r="W24" s="59" t="str">
        <f t="shared" si="12"/>
        <v/>
      </c>
      <c r="X24" s="162" t="str">
        <f t="shared" si="13"/>
        <v/>
      </c>
      <c r="Z24" s="232">
        <f t="shared" si="35"/>
        <v>19</v>
      </c>
      <c r="AA24" s="227" t="str">
        <f>IF(表示変換!B24="","",表示変換!B24)</f>
        <v/>
      </c>
      <c r="AB24" s="91" t="str">
        <f>IF(表示変換!C24="","",表示変換!C24)</f>
        <v/>
      </c>
      <c r="AC24" s="227" t="str">
        <f>IF(AB24="","",DATEDIF(AB24,入力!$C$3,"Y"))</f>
        <v/>
      </c>
      <c r="AD24" s="227" t="str">
        <f ca="1">IF(表示変換!D24="","",表示変換!D24)</f>
        <v/>
      </c>
      <c r="AE24" s="227" t="str">
        <f>IF(表示変換!E24="","",表示変換!E24)</f>
        <v/>
      </c>
      <c r="AF24" s="227" t="str">
        <f>IF(表示変換!F24="","",表示変換!F24)</f>
        <v/>
      </c>
      <c r="AG24" s="227" t="str">
        <f>IF(表示変換!G24="","",表示変換!G24)</f>
        <v/>
      </c>
      <c r="AH24" s="227" t="str">
        <f>IF(表示変換!H24="","",表示変換!H24)</f>
        <v/>
      </c>
      <c r="AI24" s="325" t="str">
        <f>IF(表示変換!I24="","",表示変換!I24)</f>
        <v/>
      </c>
      <c r="AJ24" s="342" t="str">
        <f>IF(表示変換!J24="","",表示変換!J24)</f>
        <v/>
      </c>
      <c r="AK24" s="325" t="str">
        <f>IF(表示変換!K24="","",表示変換!K24)</f>
        <v/>
      </c>
      <c r="AL24" s="325" t="str">
        <f>IF(表示変換!L24="","",表示変換!L24)</f>
        <v/>
      </c>
      <c r="AM24" s="407" t="str">
        <f>IF(表示変換!M24="","",表示変換!M24)</f>
        <v/>
      </c>
      <c r="AN24" s="105" t="str">
        <f t="shared" si="14"/>
        <v/>
      </c>
      <c r="AO24" s="105" t="str">
        <f t="shared" si="15"/>
        <v/>
      </c>
      <c r="AP24" s="534" t="str">
        <f t="shared" si="8"/>
        <v/>
      </c>
      <c r="AQ24" s="535" t="str">
        <f t="shared" si="9"/>
        <v/>
      </c>
      <c r="AR24" s="535" t="str">
        <f t="shared" si="10"/>
        <v/>
      </c>
      <c r="AS24" s="533" t="str">
        <f t="shared" si="16"/>
        <v/>
      </c>
      <c r="AT24" s="104"/>
      <c r="AU24" s="106">
        <f t="shared" si="36"/>
        <v>19</v>
      </c>
      <c r="AV24" s="76" t="str">
        <f t="shared" si="36"/>
        <v/>
      </c>
      <c r="AW24" s="76" t="str">
        <f t="shared" ca="1" si="36"/>
        <v/>
      </c>
      <c r="AX24" s="102" t="str">
        <f t="shared" si="36"/>
        <v/>
      </c>
      <c r="AY24" s="324" t="str">
        <f t="shared" si="36"/>
        <v/>
      </c>
      <c r="AZ24" s="338" t="str">
        <f t="shared" si="36"/>
        <v/>
      </c>
      <c r="BA24" s="324" t="str">
        <f t="shared" si="17"/>
        <v/>
      </c>
      <c r="BB24" s="499" t="str">
        <f t="shared" si="18"/>
        <v/>
      </c>
      <c r="BC24" s="55" t="str">
        <f t="shared" si="19"/>
        <v/>
      </c>
      <c r="BD24" s="500" t="str">
        <f t="shared" si="20"/>
        <v/>
      </c>
      <c r="BE24" s="55" t="str">
        <f t="shared" si="21"/>
        <v/>
      </c>
      <c r="BF24" s="500" t="str">
        <f t="shared" si="22"/>
        <v/>
      </c>
      <c r="BG24" s="56" t="str">
        <f t="shared" si="23"/>
        <v/>
      </c>
      <c r="BH24" s="502" t="str">
        <f t="shared" si="24"/>
        <v/>
      </c>
      <c r="BI24" s="57" t="str">
        <f t="shared" si="25"/>
        <v/>
      </c>
      <c r="BJ24" s="502" t="str">
        <f t="shared" si="26"/>
        <v/>
      </c>
      <c r="BK24" s="55" t="str">
        <f t="shared" si="27"/>
        <v/>
      </c>
      <c r="BL24" s="500" t="str">
        <f t="shared" si="28"/>
        <v/>
      </c>
      <c r="BM24" s="55" t="str">
        <f t="shared" si="29"/>
        <v/>
      </c>
      <c r="BN24" s="502" t="str">
        <f t="shared" si="30"/>
        <v/>
      </c>
      <c r="BO24" s="55" t="str">
        <f t="shared" si="31"/>
        <v/>
      </c>
      <c r="BP24" s="502" t="str">
        <f t="shared" si="32"/>
        <v/>
      </c>
      <c r="BQ24" s="58" t="str">
        <f t="shared" si="33"/>
        <v/>
      </c>
      <c r="BR24" s="60" t="str">
        <f t="shared" si="34"/>
        <v/>
      </c>
    </row>
    <row r="25" spans="1:70">
      <c r="A25" s="54">
        <f>IF(表示変換!A25="","",表示変換!A25)</f>
        <v>20</v>
      </c>
      <c r="B25" s="227" t="str">
        <f>IF(表示変換!B25="","",表示変換!B25)</f>
        <v/>
      </c>
      <c r="C25" s="227" t="str">
        <f ca="1">IF(表示変換!D25="","",表示変換!D25)</f>
        <v/>
      </c>
      <c r="D25" s="227" t="str">
        <f>IF(表示変換!F25="","",表示変換!F25)</f>
        <v/>
      </c>
      <c r="E25" s="325" t="str">
        <f>IF(表示変換!I25="","",表示変換!I25)</f>
        <v/>
      </c>
      <c r="F25" s="487" t="str">
        <f>IF(表示変換!J25="","",表示変換!J25)</f>
        <v/>
      </c>
      <c r="G25" s="348" t="str">
        <f>IF(表示変換!N25="","",表示変換!N25)</f>
        <v/>
      </c>
      <c r="H25" s="94" t="str">
        <f t="shared" si="0"/>
        <v/>
      </c>
      <c r="I25" s="399" t="str">
        <f>IF(表示変換!O25="","",表示変換!O25)</f>
        <v/>
      </c>
      <c r="J25" s="95" t="str">
        <f t="shared" si="1"/>
        <v/>
      </c>
      <c r="K25" s="399" t="str">
        <f>IF(表示変換!P25="","",表示変換!P25)</f>
        <v/>
      </c>
      <c r="L25" s="96" t="str">
        <f t="shared" si="2"/>
        <v/>
      </c>
      <c r="M25" s="402" t="str">
        <f>IF(表示変換!Q25="","",表示変換!Q25)</f>
        <v/>
      </c>
      <c r="N25" s="97" t="str">
        <f t="shared" si="3"/>
        <v/>
      </c>
      <c r="O25" s="402" t="str">
        <f>IF(表示変換!R25="","",表示変換!R25)</f>
        <v/>
      </c>
      <c r="P25" s="95" t="str">
        <f t="shared" si="4"/>
        <v/>
      </c>
      <c r="Q25" s="399" t="str">
        <f>IF(表示変換!S25="","",表示変換!S25)</f>
        <v/>
      </c>
      <c r="R25" s="95" t="str">
        <f t="shared" si="5"/>
        <v/>
      </c>
      <c r="S25" s="402" t="str">
        <f>IF(表示変換!T25="","",表示変換!T25)</f>
        <v/>
      </c>
      <c r="T25" s="95" t="str">
        <f t="shared" si="6"/>
        <v/>
      </c>
      <c r="U25" s="402" t="str">
        <f>IF(表示変換!U25="","",表示変換!U25)</f>
        <v/>
      </c>
      <c r="V25" s="98" t="str">
        <f t="shared" si="7"/>
        <v/>
      </c>
      <c r="W25" s="59" t="str">
        <f>IF((COUNTBLANK(H25)+COUNTBLANK(J25)+COUNTBLANK(L25)+COUNTBLANK(N25)+COUNTBLANK(P25)+COUNTBLANK(R25)+COUNTBLANK(T25)+COUNTBLANK(V25))=8,"",( IF(H25="",0,H25)+IF(J25="",0,J25)+IF(L25="",0,L25)+IF(N25="",0,N25)+IF(P25="",0,P25)+IF(R25="",0,R25)+IF(T25="",0,T25)+IF(V25="",0,V25)))</f>
        <v/>
      </c>
      <c r="X25" s="162" t="str">
        <f t="shared" si="13"/>
        <v/>
      </c>
      <c r="Z25" s="232">
        <f t="shared" si="35"/>
        <v>20</v>
      </c>
      <c r="AA25" s="227" t="str">
        <f>IF(表示変換!B25="","",表示変換!B25)</f>
        <v/>
      </c>
      <c r="AB25" s="91" t="str">
        <f>IF(表示変換!C25="","",表示変換!C25)</f>
        <v/>
      </c>
      <c r="AC25" s="227" t="str">
        <f>IF(AB25="","",DATEDIF(AB25,入力!$C$3,"Y"))</f>
        <v/>
      </c>
      <c r="AD25" s="227" t="str">
        <f ca="1">IF(表示変換!D25="","",表示変換!D25)</f>
        <v/>
      </c>
      <c r="AE25" s="227" t="str">
        <f>IF(表示変換!E25="","",表示変換!E25)</f>
        <v/>
      </c>
      <c r="AF25" s="227" t="str">
        <f>IF(表示変換!F25="","",表示変換!F25)</f>
        <v/>
      </c>
      <c r="AG25" s="227" t="str">
        <f>IF(表示変換!G25="","",表示変換!G25)</f>
        <v/>
      </c>
      <c r="AH25" s="227" t="str">
        <f>IF(表示変換!H25="","",表示変換!H25)</f>
        <v/>
      </c>
      <c r="AI25" s="325" t="str">
        <f>IF(表示変換!I25="","",表示変換!I25)</f>
        <v/>
      </c>
      <c r="AJ25" s="342" t="str">
        <f>IF(表示変換!J25="","",表示変換!J25)</f>
        <v/>
      </c>
      <c r="AK25" s="325" t="str">
        <f>IF(表示変換!K25="","",表示変換!K25)</f>
        <v/>
      </c>
      <c r="AL25" s="325" t="str">
        <f>IF(表示変換!L25="","",表示変換!L25)</f>
        <v/>
      </c>
      <c r="AM25" s="407" t="str">
        <f>IF(表示変換!M25="","",表示変換!M25)</f>
        <v/>
      </c>
      <c r="AN25" s="105" t="str">
        <f t="shared" si="14"/>
        <v/>
      </c>
      <c r="AO25" s="105" t="str">
        <f t="shared" si="15"/>
        <v/>
      </c>
      <c r="AP25" s="534" t="str">
        <f t="shared" si="8"/>
        <v/>
      </c>
      <c r="AQ25" s="535" t="str">
        <f t="shared" si="9"/>
        <v/>
      </c>
      <c r="AR25" s="535" t="str">
        <f t="shared" si="10"/>
        <v/>
      </c>
      <c r="AS25" s="533" t="str">
        <f t="shared" si="16"/>
        <v/>
      </c>
      <c r="AT25" s="104"/>
      <c r="AU25" s="106">
        <f t="shared" si="36"/>
        <v>20</v>
      </c>
      <c r="AV25" s="76" t="str">
        <f t="shared" si="36"/>
        <v/>
      </c>
      <c r="AW25" s="76" t="str">
        <f t="shared" ca="1" si="36"/>
        <v/>
      </c>
      <c r="AX25" s="102" t="str">
        <f t="shared" si="36"/>
        <v/>
      </c>
      <c r="AY25" s="324" t="str">
        <f t="shared" si="36"/>
        <v/>
      </c>
      <c r="AZ25" s="338" t="str">
        <f t="shared" si="36"/>
        <v/>
      </c>
      <c r="BA25" s="324" t="str">
        <f t="shared" si="17"/>
        <v/>
      </c>
      <c r="BB25" s="499" t="str">
        <f t="shared" si="18"/>
        <v/>
      </c>
      <c r="BC25" s="55" t="str">
        <f t="shared" si="19"/>
        <v/>
      </c>
      <c r="BD25" s="500" t="str">
        <f t="shared" si="20"/>
        <v/>
      </c>
      <c r="BE25" s="55" t="str">
        <f t="shared" si="21"/>
        <v/>
      </c>
      <c r="BF25" s="500" t="str">
        <f t="shared" si="22"/>
        <v/>
      </c>
      <c r="BG25" s="56" t="str">
        <f t="shared" si="23"/>
        <v/>
      </c>
      <c r="BH25" s="502" t="str">
        <f t="shared" si="24"/>
        <v/>
      </c>
      <c r="BI25" s="57" t="str">
        <f t="shared" si="25"/>
        <v/>
      </c>
      <c r="BJ25" s="502" t="str">
        <f t="shared" si="26"/>
        <v/>
      </c>
      <c r="BK25" s="55" t="str">
        <f t="shared" si="27"/>
        <v/>
      </c>
      <c r="BL25" s="500" t="str">
        <f t="shared" si="28"/>
        <v/>
      </c>
      <c r="BM25" s="55" t="str">
        <f t="shared" si="29"/>
        <v/>
      </c>
      <c r="BN25" s="502" t="str">
        <f t="shared" si="30"/>
        <v/>
      </c>
      <c r="BO25" s="55" t="str">
        <f t="shared" si="31"/>
        <v/>
      </c>
      <c r="BP25" s="502" t="str">
        <f t="shared" si="32"/>
        <v/>
      </c>
      <c r="BQ25" s="58" t="str">
        <f t="shared" si="33"/>
        <v/>
      </c>
      <c r="BR25" s="60" t="str">
        <f t="shared" si="34"/>
        <v/>
      </c>
    </row>
    <row r="26" spans="1:70">
      <c r="A26" s="54">
        <f>IF(表示変換!A26="","",表示変換!A26)</f>
        <v>21</v>
      </c>
      <c r="B26" s="227" t="str">
        <f>IF(表示変換!B26="","",表示変換!B26)</f>
        <v/>
      </c>
      <c r="C26" s="227" t="str">
        <f ca="1">IF(表示変換!D26="","",表示変換!D26)</f>
        <v/>
      </c>
      <c r="D26" s="227" t="str">
        <f>IF(表示変換!F26="","",表示変換!F26)</f>
        <v/>
      </c>
      <c r="E26" s="325" t="str">
        <f>IF(表示変換!I26="","",表示変換!I26)</f>
        <v/>
      </c>
      <c r="F26" s="487" t="str">
        <f>IF(表示変換!J26="","",表示変換!J26)</f>
        <v/>
      </c>
      <c r="G26" s="348" t="str">
        <f>IF(表示変換!N26="","",表示変換!N26)</f>
        <v/>
      </c>
      <c r="H26" s="94" t="str">
        <f t="shared" si="0"/>
        <v/>
      </c>
      <c r="I26" s="399" t="str">
        <f>IF(表示変換!O26="","",表示変換!O26)</f>
        <v/>
      </c>
      <c r="J26" s="95" t="str">
        <f t="shared" si="1"/>
        <v/>
      </c>
      <c r="K26" s="399" t="str">
        <f>IF(表示変換!P26="","",表示変換!P26)</f>
        <v/>
      </c>
      <c r="L26" s="96" t="str">
        <f t="shared" si="2"/>
        <v/>
      </c>
      <c r="M26" s="402" t="str">
        <f>IF(表示変換!Q26="","",表示変換!Q26)</f>
        <v/>
      </c>
      <c r="N26" s="97" t="str">
        <f t="shared" si="3"/>
        <v/>
      </c>
      <c r="O26" s="402" t="str">
        <f>IF(表示変換!R26="","",表示変換!R26)</f>
        <v/>
      </c>
      <c r="P26" s="95" t="str">
        <f t="shared" si="4"/>
        <v/>
      </c>
      <c r="Q26" s="399" t="str">
        <f>IF(表示変換!S26="","",表示変換!S26)</f>
        <v/>
      </c>
      <c r="R26" s="95" t="str">
        <f t="shared" si="5"/>
        <v/>
      </c>
      <c r="S26" s="402" t="str">
        <f>IF(表示変換!T26="","",表示変換!T26)</f>
        <v/>
      </c>
      <c r="T26" s="95" t="str">
        <f t="shared" si="6"/>
        <v/>
      </c>
      <c r="U26" s="402" t="str">
        <f>IF(表示変換!U26="","",表示変換!U26)</f>
        <v/>
      </c>
      <c r="V26" s="98" t="str">
        <f t="shared" si="7"/>
        <v/>
      </c>
      <c r="W26" s="59" t="str">
        <f t="shared" si="12"/>
        <v/>
      </c>
      <c r="X26" s="162" t="str">
        <f t="shared" si="13"/>
        <v/>
      </c>
      <c r="Z26" s="232">
        <f t="shared" si="35"/>
        <v>21</v>
      </c>
      <c r="AA26" s="227" t="str">
        <f>IF(表示変換!B26="","",表示変換!B26)</f>
        <v/>
      </c>
      <c r="AB26" s="91" t="str">
        <f>IF(表示変換!C26="","",表示変換!C26)</f>
        <v/>
      </c>
      <c r="AC26" s="227" t="str">
        <f>IF(AB26="","",DATEDIF(AB26,入力!$C$3,"Y"))</f>
        <v/>
      </c>
      <c r="AD26" s="227" t="str">
        <f ca="1">IF(表示変換!D26="","",表示変換!D26)</f>
        <v/>
      </c>
      <c r="AE26" s="227" t="str">
        <f>IF(表示変換!E26="","",表示変換!E26)</f>
        <v/>
      </c>
      <c r="AF26" s="227" t="str">
        <f>IF(表示変換!F26="","",表示変換!F26)</f>
        <v/>
      </c>
      <c r="AG26" s="227" t="str">
        <f>IF(表示変換!G26="","",表示変換!G26)</f>
        <v/>
      </c>
      <c r="AH26" s="227" t="str">
        <f>IF(表示変換!H26="","",表示変換!H26)</f>
        <v/>
      </c>
      <c r="AI26" s="325" t="str">
        <f>IF(表示変換!I26="","",表示変換!I26)</f>
        <v/>
      </c>
      <c r="AJ26" s="342" t="str">
        <f>IF(表示変換!J26="","",表示変換!J26)</f>
        <v/>
      </c>
      <c r="AK26" s="325" t="str">
        <f>IF(表示変換!K26="","",表示変換!K26)</f>
        <v/>
      </c>
      <c r="AL26" s="325" t="str">
        <f>IF(表示変換!L26="","",表示変換!L26)</f>
        <v/>
      </c>
      <c r="AM26" s="407" t="str">
        <f>IF(表示変換!M26="","",表示変換!M26)</f>
        <v/>
      </c>
      <c r="AN26" s="105" t="str">
        <f t="shared" si="14"/>
        <v/>
      </c>
      <c r="AO26" s="105" t="str">
        <f t="shared" si="15"/>
        <v/>
      </c>
      <c r="AP26" s="534" t="str">
        <f t="shared" si="8"/>
        <v/>
      </c>
      <c r="AQ26" s="535" t="str">
        <f t="shared" si="9"/>
        <v/>
      </c>
      <c r="AR26" s="535" t="str">
        <f t="shared" si="10"/>
        <v/>
      </c>
      <c r="AS26" s="533" t="str">
        <f t="shared" si="16"/>
        <v/>
      </c>
      <c r="AT26" s="104"/>
      <c r="AU26" s="106">
        <f t="shared" si="36"/>
        <v>21</v>
      </c>
      <c r="AV26" s="76" t="str">
        <f t="shared" si="36"/>
        <v/>
      </c>
      <c r="AW26" s="76" t="str">
        <f t="shared" ca="1" si="36"/>
        <v/>
      </c>
      <c r="AX26" s="102" t="str">
        <f t="shared" si="36"/>
        <v/>
      </c>
      <c r="AY26" s="324" t="str">
        <f t="shared" si="36"/>
        <v/>
      </c>
      <c r="AZ26" s="338" t="str">
        <f t="shared" si="36"/>
        <v/>
      </c>
      <c r="BA26" s="324" t="str">
        <f t="shared" si="17"/>
        <v/>
      </c>
      <c r="BB26" s="499" t="str">
        <f t="shared" si="18"/>
        <v/>
      </c>
      <c r="BC26" s="55" t="str">
        <f t="shared" si="19"/>
        <v/>
      </c>
      <c r="BD26" s="500" t="str">
        <f t="shared" si="20"/>
        <v/>
      </c>
      <c r="BE26" s="55" t="str">
        <f t="shared" si="21"/>
        <v/>
      </c>
      <c r="BF26" s="500" t="str">
        <f t="shared" si="22"/>
        <v/>
      </c>
      <c r="BG26" s="56" t="str">
        <f t="shared" si="23"/>
        <v/>
      </c>
      <c r="BH26" s="502" t="str">
        <f t="shared" si="24"/>
        <v/>
      </c>
      <c r="BI26" s="57" t="str">
        <f t="shared" si="25"/>
        <v/>
      </c>
      <c r="BJ26" s="502" t="str">
        <f t="shared" si="26"/>
        <v/>
      </c>
      <c r="BK26" s="55" t="str">
        <f t="shared" si="27"/>
        <v/>
      </c>
      <c r="BL26" s="500" t="str">
        <f t="shared" si="28"/>
        <v/>
      </c>
      <c r="BM26" s="55" t="str">
        <f t="shared" si="29"/>
        <v/>
      </c>
      <c r="BN26" s="502" t="str">
        <f t="shared" si="30"/>
        <v/>
      </c>
      <c r="BO26" s="55" t="str">
        <f t="shared" si="31"/>
        <v/>
      </c>
      <c r="BP26" s="502" t="str">
        <f t="shared" si="32"/>
        <v/>
      </c>
      <c r="BQ26" s="58" t="str">
        <f t="shared" si="33"/>
        <v/>
      </c>
      <c r="BR26" s="60" t="str">
        <f t="shared" si="34"/>
        <v/>
      </c>
    </row>
    <row r="27" spans="1:70">
      <c r="A27" s="54">
        <f>IF(表示変換!A27="","",表示変換!A27)</f>
        <v>22</v>
      </c>
      <c r="B27" s="227" t="str">
        <f>IF(表示変換!B27="","",表示変換!B27)</f>
        <v/>
      </c>
      <c r="C27" s="227" t="str">
        <f ca="1">IF(表示変換!D27="","",表示変換!D27)</f>
        <v/>
      </c>
      <c r="D27" s="227" t="str">
        <f>IF(表示変換!F27="","",表示変換!F27)</f>
        <v/>
      </c>
      <c r="E27" s="325" t="str">
        <f>IF(表示変換!I27="","",表示変換!I27)</f>
        <v/>
      </c>
      <c r="F27" s="487" t="str">
        <f>IF(表示変換!J27="","",表示変換!J27)</f>
        <v/>
      </c>
      <c r="G27" s="348" t="str">
        <f>IF(表示変換!N27="","",表示変換!N27)</f>
        <v/>
      </c>
      <c r="H27" s="94" t="str">
        <f t="shared" si="0"/>
        <v/>
      </c>
      <c r="I27" s="399" t="str">
        <f>IF(表示変換!O27="","",表示変換!O27)</f>
        <v/>
      </c>
      <c r="J27" s="95" t="str">
        <f t="shared" si="1"/>
        <v/>
      </c>
      <c r="K27" s="399" t="str">
        <f>IF(表示変換!P27="","",表示変換!P27)</f>
        <v/>
      </c>
      <c r="L27" s="96" t="str">
        <f t="shared" si="2"/>
        <v/>
      </c>
      <c r="M27" s="402" t="str">
        <f>IF(表示変換!Q27="","",表示変換!Q27)</f>
        <v/>
      </c>
      <c r="N27" s="97" t="str">
        <f t="shared" si="3"/>
        <v/>
      </c>
      <c r="O27" s="402" t="str">
        <f>IF(表示変換!R27="","",表示変換!R27)</f>
        <v/>
      </c>
      <c r="P27" s="95" t="str">
        <f t="shared" si="4"/>
        <v/>
      </c>
      <c r="Q27" s="399" t="str">
        <f>IF(表示変換!S27="","",表示変換!S27)</f>
        <v/>
      </c>
      <c r="R27" s="95" t="str">
        <f t="shared" si="5"/>
        <v/>
      </c>
      <c r="S27" s="402" t="str">
        <f>IF(表示変換!T27="","",表示変換!T27)</f>
        <v/>
      </c>
      <c r="T27" s="95" t="str">
        <f t="shared" si="6"/>
        <v/>
      </c>
      <c r="U27" s="402" t="str">
        <f>IF(表示変換!U27="","",表示変換!U27)</f>
        <v/>
      </c>
      <c r="V27" s="98" t="str">
        <f t="shared" si="7"/>
        <v/>
      </c>
      <c r="W27" s="59" t="str">
        <f t="shared" si="12"/>
        <v/>
      </c>
      <c r="X27" s="162" t="str">
        <f t="shared" si="13"/>
        <v/>
      </c>
      <c r="Z27" s="232">
        <f t="shared" si="35"/>
        <v>22</v>
      </c>
      <c r="AA27" s="227" t="str">
        <f>IF(表示変換!B27="","",表示変換!B27)</f>
        <v/>
      </c>
      <c r="AB27" s="91" t="str">
        <f>IF(表示変換!C27="","",表示変換!C27)</f>
        <v/>
      </c>
      <c r="AC27" s="227" t="str">
        <f>IF(AB27="","",DATEDIF(AB27,入力!$C$3,"Y"))</f>
        <v/>
      </c>
      <c r="AD27" s="227" t="str">
        <f ca="1">IF(表示変換!D27="","",表示変換!D27)</f>
        <v/>
      </c>
      <c r="AE27" s="227" t="str">
        <f>IF(表示変換!E27="","",表示変換!E27)</f>
        <v/>
      </c>
      <c r="AF27" s="227" t="str">
        <f>IF(表示変換!F27="","",表示変換!F27)</f>
        <v/>
      </c>
      <c r="AG27" s="227" t="str">
        <f>IF(表示変換!G27="","",表示変換!G27)</f>
        <v/>
      </c>
      <c r="AH27" s="227" t="str">
        <f>IF(表示変換!H27="","",表示変換!H27)</f>
        <v/>
      </c>
      <c r="AI27" s="325" t="str">
        <f>IF(表示変換!I27="","",表示変換!I27)</f>
        <v/>
      </c>
      <c r="AJ27" s="342" t="str">
        <f>IF(表示変換!J27="","",表示変換!J27)</f>
        <v/>
      </c>
      <c r="AK27" s="325" t="str">
        <f>IF(表示変換!K27="","",表示変換!K27)</f>
        <v/>
      </c>
      <c r="AL27" s="325" t="str">
        <f>IF(表示変換!L27="","",表示変換!L27)</f>
        <v/>
      </c>
      <c r="AM27" s="407" t="str">
        <f>IF(表示変換!M27="","",表示変換!M27)</f>
        <v/>
      </c>
      <c r="AN27" s="105" t="str">
        <f t="shared" si="14"/>
        <v/>
      </c>
      <c r="AO27" s="105" t="str">
        <f t="shared" si="15"/>
        <v/>
      </c>
      <c r="AP27" s="534" t="str">
        <f t="shared" si="8"/>
        <v/>
      </c>
      <c r="AQ27" s="535" t="str">
        <f t="shared" si="9"/>
        <v/>
      </c>
      <c r="AR27" s="535" t="str">
        <f t="shared" si="10"/>
        <v/>
      </c>
      <c r="AS27" s="533" t="str">
        <f t="shared" si="16"/>
        <v/>
      </c>
      <c r="AT27" s="104"/>
      <c r="AU27" s="106">
        <f t="shared" si="36"/>
        <v>22</v>
      </c>
      <c r="AV27" s="76" t="str">
        <f t="shared" si="36"/>
        <v/>
      </c>
      <c r="AW27" s="76" t="str">
        <f t="shared" ca="1" si="36"/>
        <v/>
      </c>
      <c r="AX27" s="102" t="str">
        <f t="shared" si="36"/>
        <v/>
      </c>
      <c r="AY27" s="324" t="str">
        <f t="shared" si="36"/>
        <v/>
      </c>
      <c r="AZ27" s="338" t="str">
        <f t="shared" si="36"/>
        <v/>
      </c>
      <c r="BA27" s="324" t="str">
        <f t="shared" si="17"/>
        <v/>
      </c>
      <c r="BB27" s="499" t="str">
        <f t="shared" si="18"/>
        <v/>
      </c>
      <c r="BC27" s="55" t="str">
        <f t="shared" si="19"/>
        <v/>
      </c>
      <c r="BD27" s="500" t="str">
        <f t="shared" si="20"/>
        <v/>
      </c>
      <c r="BE27" s="55" t="str">
        <f t="shared" si="21"/>
        <v/>
      </c>
      <c r="BF27" s="500" t="str">
        <f t="shared" si="22"/>
        <v/>
      </c>
      <c r="BG27" s="56" t="str">
        <f t="shared" si="23"/>
        <v/>
      </c>
      <c r="BH27" s="502" t="str">
        <f t="shared" si="24"/>
        <v/>
      </c>
      <c r="BI27" s="57" t="str">
        <f t="shared" si="25"/>
        <v/>
      </c>
      <c r="BJ27" s="502" t="str">
        <f t="shared" si="26"/>
        <v/>
      </c>
      <c r="BK27" s="55" t="str">
        <f t="shared" si="27"/>
        <v/>
      </c>
      <c r="BL27" s="500" t="str">
        <f t="shared" si="28"/>
        <v/>
      </c>
      <c r="BM27" s="55" t="str">
        <f t="shared" si="29"/>
        <v/>
      </c>
      <c r="BN27" s="502" t="str">
        <f t="shared" si="30"/>
        <v/>
      </c>
      <c r="BO27" s="55" t="str">
        <f t="shared" si="31"/>
        <v/>
      </c>
      <c r="BP27" s="502" t="str">
        <f t="shared" si="32"/>
        <v/>
      </c>
      <c r="BQ27" s="58" t="str">
        <f t="shared" si="33"/>
        <v/>
      </c>
      <c r="BR27" s="60" t="str">
        <f t="shared" si="34"/>
        <v/>
      </c>
    </row>
    <row r="28" spans="1:70">
      <c r="A28" s="54">
        <f>IF(表示変換!A28="","",表示変換!A28)</f>
        <v>23</v>
      </c>
      <c r="B28" s="227" t="str">
        <f>IF(表示変換!B28="","",表示変換!B28)</f>
        <v/>
      </c>
      <c r="C28" s="227" t="str">
        <f ca="1">IF(表示変換!D28="","",表示変換!D28)</f>
        <v/>
      </c>
      <c r="D28" s="227" t="str">
        <f>IF(表示変換!F28="","",表示変換!F28)</f>
        <v/>
      </c>
      <c r="E28" s="325" t="str">
        <f>IF(表示変換!I28="","",表示変換!I28)</f>
        <v/>
      </c>
      <c r="F28" s="487" t="str">
        <f>IF(表示変換!J28="","",表示変換!J28)</f>
        <v/>
      </c>
      <c r="G28" s="348" t="str">
        <f>IF(表示変換!N28="","",表示変換!N28)</f>
        <v/>
      </c>
      <c r="H28" s="94" t="str">
        <f t="shared" si="0"/>
        <v/>
      </c>
      <c r="I28" s="399" t="str">
        <f>IF(表示変換!O28="","",表示変換!O28)</f>
        <v/>
      </c>
      <c r="J28" s="95" t="str">
        <f t="shared" si="1"/>
        <v/>
      </c>
      <c r="K28" s="399" t="str">
        <f>IF(表示変換!P28="","",表示変換!P28)</f>
        <v/>
      </c>
      <c r="L28" s="96" t="str">
        <f t="shared" si="2"/>
        <v/>
      </c>
      <c r="M28" s="402" t="str">
        <f>IF(表示変換!Q28="","",表示変換!Q28)</f>
        <v/>
      </c>
      <c r="N28" s="97" t="str">
        <f t="shared" si="3"/>
        <v/>
      </c>
      <c r="O28" s="402" t="str">
        <f>IF(表示変換!R28="","",表示変換!R28)</f>
        <v/>
      </c>
      <c r="P28" s="95" t="str">
        <f t="shared" si="4"/>
        <v/>
      </c>
      <c r="Q28" s="399" t="str">
        <f>IF(表示変換!S28="","",表示変換!S28)</f>
        <v/>
      </c>
      <c r="R28" s="95" t="str">
        <f t="shared" si="5"/>
        <v/>
      </c>
      <c r="S28" s="402" t="str">
        <f>IF(表示変換!T28="","",表示変換!T28)</f>
        <v/>
      </c>
      <c r="T28" s="95" t="str">
        <f t="shared" si="6"/>
        <v/>
      </c>
      <c r="U28" s="402" t="str">
        <f>IF(表示変換!U28="","",表示変換!U28)</f>
        <v/>
      </c>
      <c r="V28" s="98" t="str">
        <f t="shared" si="7"/>
        <v/>
      </c>
      <c r="W28" s="59" t="str">
        <f t="shared" si="12"/>
        <v/>
      </c>
      <c r="X28" s="162" t="str">
        <f t="shared" si="13"/>
        <v/>
      </c>
      <c r="Z28" s="232">
        <f t="shared" si="35"/>
        <v>23</v>
      </c>
      <c r="AA28" s="227" t="str">
        <f>IF(表示変換!B28="","",表示変換!B28)</f>
        <v/>
      </c>
      <c r="AB28" s="91" t="str">
        <f>IF(表示変換!C28="","",表示変換!C28)</f>
        <v/>
      </c>
      <c r="AC28" s="227" t="str">
        <f>IF(AB28="","",DATEDIF(AB28,入力!$C$3,"Y"))</f>
        <v/>
      </c>
      <c r="AD28" s="227" t="str">
        <f ca="1">IF(表示変換!D28="","",表示変換!D28)</f>
        <v/>
      </c>
      <c r="AE28" s="227" t="str">
        <f>IF(表示変換!E28="","",表示変換!E28)</f>
        <v/>
      </c>
      <c r="AF28" s="227" t="str">
        <f>IF(表示変換!F28="","",表示変換!F28)</f>
        <v/>
      </c>
      <c r="AG28" s="227" t="str">
        <f>IF(表示変換!G28="","",表示変換!G28)</f>
        <v/>
      </c>
      <c r="AH28" s="227" t="str">
        <f>IF(表示変換!H28="","",表示変換!H28)</f>
        <v/>
      </c>
      <c r="AI28" s="325" t="str">
        <f>IF(表示変換!I28="","",表示変換!I28)</f>
        <v/>
      </c>
      <c r="AJ28" s="342" t="str">
        <f>IF(表示変換!J28="","",表示変換!J28)</f>
        <v/>
      </c>
      <c r="AK28" s="325" t="str">
        <f>IF(表示変換!K28="","",表示変換!K28)</f>
        <v/>
      </c>
      <c r="AL28" s="325" t="str">
        <f>IF(表示変換!L28="","",表示変換!L28)</f>
        <v/>
      </c>
      <c r="AM28" s="407" t="str">
        <f>IF(表示変換!M28="","",表示変換!M28)</f>
        <v/>
      </c>
      <c r="AN28" s="105" t="str">
        <f t="shared" si="14"/>
        <v/>
      </c>
      <c r="AO28" s="105" t="str">
        <f t="shared" si="15"/>
        <v/>
      </c>
      <c r="AP28" s="534" t="str">
        <f t="shared" si="8"/>
        <v/>
      </c>
      <c r="AQ28" s="535" t="str">
        <f t="shared" si="9"/>
        <v/>
      </c>
      <c r="AR28" s="535" t="str">
        <f t="shared" si="10"/>
        <v/>
      </c>
      <c r="AS28" s="533" t="str">
        <f t="shared" si="16"/>
        <v/>
      </c>
      <c r="AT28" s="104"/>
      <c r="AU28" s="106">
        <f t="shared" si="36"/>
        <v>23</v>
      </c>
      <c r="AV28" s="76" t="str">
        <f t="shared" si="36"/>
        <v/>
      </c>
      <c r="AW28" s="76" t="str">
        <f t="shared" ca="1" si="36"/>
        <v/>
      </c>
      <c r="AX28" s="102" t="str">
        <f t="shared" si="36"/>
        <v/>
      </c>
      <c r="AY28" s="324" t="str">
        <f t="shared" si="36"/>
        <v/>
      </c>
      <c r="AZ28" s="338" t="str">
        <f t="shared" si="36"/>
        <v/>
      </c>
      <c r="BA28" s="324" t="str">
        <f t="shared" si="17"/>
        <v/>
      </c>
      <c r="BB28" s="499" t="str">
        <f t="shared" si="18"/>
        <v/>
      </c>
      <c r="BC28" s="55" t="str">
        <f t="shared" si="19"/>
        <v/>
      </c>
      <c r="BD28" s="500" t="str">
        <f t="shared" si="20"/>
        <v/>
      </c>
      <c r="BE28" s="55" t="str">
        <f t="shared" si="21"/>
        <v/>
      </c>
      <c r="BF28" s="500" t="str">
        <f t="shared" si="22"/>
        <v/>
      </c>
      <c r="BG28" s="56" t="str">
        <f t="shared" si="23"/>
        <v/>
      </c>
      <c r="BH28" s="502" t="str">
        <f t="shared" si="24"/>
        <v/>
      </c>
      <c r="BI28" s="57" t="str">
        <f t="shared" si="25"/>
        <v/>
      </c>
      <c r="BJ28" s="502" t="str">
        <f t="shared" si="26"/>
        <v/>
      </c>
      <c r="BK28" s="55" t="str">
        <f t="shared" si="27"/>
        <v/>
      </c>
      <c r="BL28" s="500" t="str">
        <f t="shared" si="28"/>
        <v/>
      </c>
      <c r="BM28" s="55" t="str">
        <f t="shared" si="29"/>
        <v/>
      </c>
      <c r="BN28" s="502" t="str">
        <f t="shared" si="30"/>
        <v/>
      </c>
      <c r="BO28" s="55" t="str">
        <f t="shared" si="31"/>
        <v/>
      </c>
      <c r="BP28" s="502" t="str">
        <f t="shared" si="32"/>
        <v/>
      </c>
      <c r="BQ28" s="58" t="str">
        <f t="shared" si="33"/>
        <v/>
      </c>
      <c r="BR28" s="60" t="str">
        <f t="shared" si="34"/>
        <v/>
      </c>
    </row>
    <row r="29" spans="1:70">
      <c r="A29" s="54">
        <f>IF(表示変換!A29="","",表示変換!A29)</f>
        <v>24</v>
      </c>
      <c r="B29" s="227" t="str">
        <f>IF(表示変換!B29="","",表示変換!B29)</f>
        <v/>
      </c>
      <c r="C29" s="227" t="str">
        <f ca="1">IF(表示変換!D29="","",表示変換!D29)</f>
        <v/>
      </c>
      <c r="D29" s="227" t="str">
        <f>IF(表示変換!F29="","",表示変換!F29)</f>
        <v/>
      </c>
      <c r="E29" s="325" t="str">
        <f>IF(表示変換!I29="","",表示変換!I29)</f>
        <v/>
      </c>
      <c r="F29" s="487" t="str">
        <f>IF(表示変換!J29="","",表示変換!J29)</f>
        <v/>
      </c>
      <c r="G29" s="348" t="str">
        <f>IF(表示変換!N29="","",表示変換!N29)</f>
        <v/>
      </c>
      <c r="H29" s="94" t="str">
        <f t="shared" si="0"/>
        <v/>
      </c>
      <c r="I29" s="399" t="str">
        <f>IF(表示変換!O29="","",表示変換!O29)</f>
        <v/>
      </c>
      <c r="J29" s="95" t="str">
        <f t="shared" si="1"/>
        <v/>
      </c>
      <c r="K29" s="399" t="str">
        <f>IF(表示変換!P29="","",表示変換!P29)</f>
        <v/>
      </c>
      <c r="L29" s="96" t="str">
        <f t="shared" si="2"/>
        <v/>
      </c>
      <c r="M29" s="402" t="str">
        <f>IF(表示変換!Q29="","",表示変換!Q29)</f>
        <v/>
      </c>
      <c r="N29" s="97" t="str">
        <f t="shared" si="3"/>
        <v/>
      </c>
      <c r="O29" s="402" t="str">
        <f>IF(表示変換!R29="","",表示変換!R29)</f>
        <v/>
      </c>
      <c r="P29" s="95" t="str">
        <f t="shared" si="4"/>
        <v/>
      </c>
      <c r="Q29" s="399" t="str">
        <f>IF(表示変換!S29="","",表示変換!S29)</f>
        <v/>
      </c>
      <c r="R29" s="95" t="str">
        <f t="shared" si="5"/>
        <v/>
      </c>
      <c r="S29" s="402" t="str">
        <f>IF(表示変換!T29="","",表示変換!T29)</f>
        <v/>
      </c>
      <c r="T29" s="95" t="str">
        <f t="shared" si="6"/>
        <v/>
      </c>
      <c r="U29" s="402" t="str">
        <f>IF(表示変換!U29="","",表示変換!U29)</f>
        <v/>
      </c>
      <c r="V29" s="98" t="str">
        <f t="shared" si="7"/>
        <v/>
      </c>
      <c r="W29" s="59" t="str">
        <f t="shared" si="12"/>
        <v/>
      </c>
      <c r="X29" s="162" t="str">
        <f>IF(COUNTBLANK(W29)=1,"", RANK(W29,$W$6:$W$65))</f>
        <v/>
      </c>
      <c r="Z29" s="232">
        <f t="shared" si="35"/>
        <v>24</v>
      </c>
      <c r="AA29" s="227" t="str">
        <f>IF(表示変換!B29="","",表示変換!B29)</f>
        <v/>
      </c>
      <c r="AB29" s="91" t="str">
        <f>IF(表示変換!C29="","",表示変換!C29)</f>
        <v/>
      </c>
      <c r="AC29" s="227" t="str">
        <f>IF(AB29="","",DATEDIF(AB29,入力!$C$3,"Y"))</f>
        <v/>
      </c>
      <c r="AD29" s="227" t="str">
        <f ca="1">IF(表示変換!D29="","",表示変換!D29)</f>
        <v/>
      </c>
      <c r="AE29" s="227" t="str">
        <f>IF(表示変換!E29="","",表示変換!E29)</f>
        <v/>
      </c>
      <c r="AF29" s="227" t="str">
        <f>IF(表示変換!F29="","",表示変換!F29)</f>
        <v/>
      </c>
      <c r="AG29" s="227" t="str">
        <f>IF(表示変換!G29="","",表示変換!G29)</f>
        <v/>
      </c>
      <c r="AH29" s="227" t="str">
        <f>IF(表示変換!H29="","",表示変換!H29)</f>
        <v/>
      </c>
      <c r="AI29" s="325" t="str">
        <f>IF(表示変換!I29="","",表示変換!I29)</f>
        <v/>
      </c>
      <c r="AJ29" s="342" t="str">
        <f>IF(表示変換!J29="","",表示変換!J29)</f>
        <v/>
      </c>
      <c r="AK29" s="325" t="str">
        <f>IF(表示変換!K29="","",表示変換!K29)</f>
        <v/>
      </c>
      <c r="AL29" s="325" t="str">
        <f>IF(表示変換!L29="","",表示変換!L29)</f>
        <v/>
      </c>
      <c r="AM29" s="407" t="str">
        <f>IF(表示変換!M29="","",表示変換!M29)</f>
        <v/>
      </c>
      <c r="AN29" s="105" t="str">
        <f t="shared" si="14"/>
        <v/>
      </c>
      <c r="AO29" s="105" t="str">
        <f t="shared" si="15"/>
        <v/>
      </c>
      <c r="AP29" s="534" t="str">
        <f t="shared" si="8"/>
        <v/>
      </c>
      <c r="AQ29" s="535" t="str">
        <f t="shared" si="9"/>
        <v/>
      </c>
      <c r="AR29" s="535" t="str">
        <f t="shared" si="10"/>
        <v/>
      </c>
      <c r="AS29" s="533" t="str">
        <f t="shared" si="16"/>
        <v/>
      </c>
      <c r="AT29" s="104"/>
      <c r="AU29" s="106">
        <f t="shared" si="36"/>
        <v>24</v>
      </c>
      <c r="AV29" s="76" t="str">
        <f t="shared" si="36"/>
        <v/>
      </c>
      <c r="AW29" s="76" t="str">
        <f t="shared" ca="1" si="36"/>
        <v/>
      </c>
      <c r="AX29" s="102" t="str">
        <f t="shared" si="36"/>
        <v/>
      </c>
      <c r="AY29" s="324" t="str">
        <f t="shared" si="36"/>
        <v/>
      </c>
      <c r="AZ29" s="338" t="str">
        <f t="shared" si="36"/>
        <v/>
      </c>
      <c r="BA29" s="324" t="str">
        <f t="shared" si="17"/>
        <v/>
      </c>
      <c r="BB29" s="499" t="str">
        <f t="shared" si="18"/>
        <v/>
      </c>
      <c r="BC29" s="55" t="str">
        <f t="shared" si="19"/>
        <v/>
      </c>
      <c r="BD29" s="500" t="str">
        <f t="shared" si="20"/>
        <v/>
      </c>
      <c r="BE29" s="55" t="str">
        <f t="shared" si="21"/>
        <v/>
      </c>
      <c r="BF29" s="500" t="str">
        <f t="shared" si="22"/>
        <v/>
      </c>
      <c r="BG29" s="56" t="str">
        <f t="shared" si="23"/>
        <v/>
      </c>
      <c r="BH29" s="502" t="str">
        <f t="shared" si="24"/>
        <v/>
      </c>
      <c r="BI29" s="57" t="str">
        <f t="shared" si="25"/>
        <v/>
      </c>
      <c r="BJ29" s="502" t="str">
        <f t="shared" si="26"/>
        <v/>
      </c>
      <c r="BK29" s="55" t="str">
        <f t="shared" si="27"/>
        <v/>
      </c>
      <c r="BL29" s="500" t="str">
        <f t="shared" si="28"/>
        <v/>
      </c>
      <c r="BM29" s="55" t="str">
        <f t="shared" si="29"/>
        <v/>
      </c>
      <c r="BN29" s="502" t="str">
        <f t="shared" si="30"/>
        <v/>
      </c>
      <c r="BO29" s="55" t="str">
        <f t="shared" si="31"/>
        <v/>
      </c>
      <c r="BP29" s="502" t="str">
        <f t="shared" si="32"/>
        <v/>
      </c>
      <c r="BQ29" s="58" t="str">
        <f t="shared" si="33"/>
        <v/>
      </c>
      <c r="BR29" s="60" t="str">
        <f t="shared" si="34"/>
        <v/>
      </c>
    </row>
    <row r="30" spans="1:70">
      <c r="A30" s="54">
        <f>IF(表示変換!A30="","",表示変換!A30)</f>
        <v>25</v>
      </c>
      <c r="B30" s="227" t="str">
        <f>IF(表示変換!B30="","",表示変換!B30)</f>
        <v/>
      </c>
      <c r="C30" s="227" t="str">
        <f ca="1">IF(表示変換!D30="","",表示変換!D30)</f>
        <v/>
      </c>
      <c r="D30" s="227" t="str">
        <f>IF(表示変換!F30="","",表示変換!F30)</f>
        <v/>
      </c>
      <c r="E30" s="325" t="str">
        <f>IF(表示変換!I30="","",表示変換!I30)</f>
        <v/>
      </c>
      <c r="F30" s="487" t="str">
        <f>IF(表示変換!J30="","",表示変換!J30)</f>
        <v/>
      </c>
      <c r="G30" s="348" t="str">
        <f>IF(表示変換!N30="","",表示変換!N30)</f>
        <v/>
      </c>
      <c r="H30" s="94" t="str">
        <f t="shared" si="0"/>
        <v/>
      </c>
      <c r="I30" s="399" t="str">
        <f>IF(表示変換!O30="","",表示変換!O30)</f>
        <v/>
      </c>
      <c r="J30" s="95" t="str">
        <f t="shared" si="1"/>
        <v/>
      </c>
      <c r="K30" s="399" t="str">
        <f>IF(表示変換!P30="","",表示変換!P30)</f>
        <v/>
      </c>
      <c r="L30" s="96" t="str">
        <f t="shared" si="2"/>
        <v/>
      </c>
      <c r="M30" s="402" t="str">
        <f>IF(表示変換!Q30="","",表示変換!Q30)</f>
        <v/>
      </c>
      <c r="N30" s="97" t="str">
        <f t="shared" si="3"/>
        <v/>
      </c>
      <c r="O30" s="402" t="str">
        <f>IF(表示変換!R30="","",表示変換!R30)</f>
        <v/>
      </c>
      <c r="P30" s="95" t="str">
        <f t="shared" si="4"/>
        <v/>
      </c>
      <c r="Q30" s="399" t="str">
        <f>IF(表示変換!S30="","",表示変換!S30)</f>
        <v/>
      </c>
      <c r="R30" s="95" t="str">
        <f t="shared" si="5"/>
        <v/>
      </c>
      <c r="S30" s="402" t="str">
        <f>IF(表示変換!T30="","",表示変換!T30)</f>
        <v/>
      </c>
      <c r="T30" s="95" t="str">
        <f t="shared" si="6"/>
        <v/>
      </c>
      <c r="U30" s="402" t="str">
        <f>IF(表示変換!U30="","",表示変換!U30)</f>
        <v/>
      </c>
      <c r="V30" s="98" t="str">
        <f t="shared" si="7"/>
        <v/>
      </c>
      <c r="W30" s="59" t="str">
        <f t="shared" si="12"/>
        <v/>
      </c>
      <c r="X30" s="162" t="str">
        <f t="shared" si="13"/>
        <v/>
      </c>
      <c r="Z30" s="232">
        <f t="shared" si="35"/>
        <v>25</v>
      </c>
      <c r="AA30" s="227" t="str">
        <f>IF(表示変換!B30="","",表示変換!B30)</f>
        <v/>
      </c>
      <c r="AB30" s="91" t="str">
        <f>IF(表示変換!C30="","",表示変換!C30)</f>
        <v/>
      </c>
      <c r="AC30" s="227" t="str">
        <f>IF(AB30="","",DATEDIF(AB30,入力!$C$3,"Y"))</f>
        <v/>
      </c>
      <c r="AD30" s="227" t="str">
        <f ca="1">IF(表示変換!D30="","",表示変換!D30)</f>
        <v/>
      </c>
      <c r="AE30" s="227" t="str">
        <f>IF(表示変換!E30="","",表示変換!E30)</f>
        <v/>
      </c>
      <c r="AF30" s="227" t="str">
        <f>IF(表示変換!F30="","",表示変換!F30)</f>
        <v/>
      </c>
      <c r="AG30" s="227" t="str">
        <f>IF(表示変換!G30="","",表示変換!G30)</f>
        <v/>
      </c>
      <c r="AH30" s="227" t="str">
        <f>IF(表示変換!H30="","",表示変換!H30)</f>
        <v/>
      </c>
      <c r="AI30" s="325" t="str">
        <f>IF(表示変換!I30="","",表示変換!I30)</f>
        <v/>
      </c>
      <c r="AJ30" s="342" t="str">
        <f>IF(表示変換!J30="","",表示変換!J30)</f>
        <v/>
      </c>
      <c r="AK30" s="325" t="str">
        <f>IF(表示変換!K30="","",表示変換!K30)</f>
        <v/>
      </c>
      <c r="AL30" s="325" t="str">
        <f>IF(表示変換!L30="","",表示変換!L30)</f>
        <v/>
      </c>
      <c r="AM30" s="407" t="str">
        <f>IF(表示変換!M30="","",表示変換!M30)</f>
        <v/>
      </c>
      <c r="AN30" s="105" t="str">
        <f t="shared" si="14"/>
        <v/>
      </c>
      <c r="AO30" s="105" t="str">
        <f t="shared" si="15"/>
        <v/>
      </c>
      <c r="AP30" s="534" t="str">
        <f t="shared" si="8"/>
        <v/>
      </c>
      <c r="AQ30" s="535" t="str">
        <f t="shared" si="9"/>
        <v/>
      </c>
      <c r="AR30" s="535" t="str">
        <f t="shared" si="10"/>
        <v/>
      </c>
      <c r="AS30" s="533" t="str">
        <f t="shared" si="16"/>
        <v/>
      </c>
      <c r="AT30" s="104"/>
      <c r="AU30" s="106">
        <f t="shared" si="36"/>
        <v>25</v>
      </c>
      <c r="AV30" s="76" t="str">
        <f t="shared" si="36"/>
        <v/>
      </c>
      <c r="AW30" s="76" t="str">
        <f t="shared" ca="1" si="36"/>
        <v/>
      </c>
      <c r="AX30" s="102" t="str">
        <f t="shared" si="36"/>
        <v/>
      </c>
      <c r="AY30" s="324" t="str">
        <f t="shared" si="36"/>
        <v/>
      </c>
      <c r="AZ30" s="338" t="str">
        <f t="shared" si="36"/>
        <v/>
      </c>
      <c r="BA30" s="324" t="str">
        <f t="shared" si="17"/>
        <v/>
      </c>
      <c r="BB30" s="499" t="str">
        <f t="shared" si="18"/>
        <v/>
      </c>
      <c r="BC30" s="55" t="str">
        <f t="shared" si="19"/>
        <v/>
      </c>
      <c r="BD30" s="500" t="str">
        <f t="shared" si="20"/>
        <v/>
      </c>
      <c r="BE30" s="55" t="str">
        <f t="shared" si="21"/>
        <v/>
      </c>
      <c r="BF30" s="500" t="str">
        <f t="shared" si="22"/>
        <v/>
      </c>
      <c r="BG30" s="56" t="str">
        <f t="shared" si="23"/>
        <v/>
      </c>
      <c r="BH30" s="502" t="str">
        <f t="shared" si="24"/>
        <v/>
      </c>
      <c r="BI30" s="57" t="str">
        <f t="shared" si="25"/>
        <v/>
      </c>
      <c r="BJ30" s="502" t="str">
        <f t="shared" si="26"/>
        <v/>
      </c>
      <c r="BK30" s="55" t="str">
        <f t="shared" si="27"/>
        <v/>
      </c>
      <c r="BL30" s="500" t="str">
        <f t="shared" si="28"/>
        <v/>
      </c>
      <c r="BM30" s="55" t="str">
        <f t="shared" si="29"/>
        <v/>
      </c>
      <c r="BN30" s="502" t="str">
        <f t="shared" si="30"/>
        <v/>
      </c>
      <c r="BO30" s="55" t="str">
        <f t="shared" si="31"/>
        <v/>
      </c>
      <c r="BP30" s="502" t="str">
        <f t="shared" si="32"/>
        <v/>
      </c>
      <c r="BQ30" s="58" t="str">
        <f t="shared" si="33"/>
        <v/>
      </c>
      <c r="BR30" s="60" t="str">
        <f t="shared" si="34"/>
        <v/>
      </c>
    </row>
    <row r="31" spans="1:70">
      <c r="A31" s="54">
        <f>IF(表示変換!A31="","",表示変換!A31)</f>
        <v>26</v>
      </c>
      <c r="B31" s="227" t="str">
        <f>IF(表示変換!B31="","",表示変換!B31)</f>
        <v/>
      </c>
      <c r="C31" s="227" t="str">
        <f ca="1">IF(表示変換!D31="","",表示変換!D31)</f>
        <v/>
      </c>
      <c r="D31" s="227" t="str">
        <f>IF(表示変換!F31="","",表示変換!F31)</f>
        <v/>
      </c>
      <c r="E31" s="325" t="str">
        <f>IF(表示変換!I31="","",表示変換!I31)</f>
        <v/>
      </c>
      <c r="F31" s="487" t="str">
        <f>IF(表示変換!J31="","",表示変換!J31)</f>
        <v/>
      </c>
      <c r="G31" s="348" t="str">
        <f>IF(表示変換!N31="","",表示変換!N31)</f>
        <v/>
      </c>
      <c r="H31" s="94" t="str">
        <f t="shared" si="0"/>
        <v/>
      </c>
      <c r="I31" s="399" t="str">
        <f>IF(表示変換!O31="","",表示変換!O31)</f>
        <v/>
      </c>
      <c r="J31" s="95" t="str">
        <f t="shared" si="1"/>
        <v/>
      </c>
      <c r="K31" s="399" t="str">
        <f>IF(表示変換!P31="","",表示変換!P31)</f>
        <v/>
      </c>
      <c r="L31" s="96" t="str">
        <f t="shared" si="2"/>
        <v/>
      </c>
      <c r="M31" s="402" t="str">
        <f>IF(表示変換!Q31="","",表示変換!Q31)</f>
        <v/>
      </c>
      <c r="N31" s="97" t="str">
        <f t="shared" si="3"/>
        <v/>
      </c>
      <c r="O31" s="402" t="str">
        <f>IF(表示変換!R31="","",表示変換!R31)</f>
        <v/>
      </c>
      <c r="P31" s="95" t="str">
        <f t="shared" si="4"/>
        <v/>
      </c>
      <c r="Q31" s="399" t="str">
        <f>IF(表示変換!S31="","",表示変換!S31)</f>
        <v/>
      </c>
      <c r="R31" s="95" t="str">
        <f t="shared" si="5"/>
        <v/>
      </c>
      <c r="S31" s="402" t="str">
        <f>IF(表示変換!T31="","",表示変換!T31)</f>
        <v/>
      </c>
      <c r="T31" s="95" t="str">
        <f t="shared" si="6"/>
        <v/>
      </c>
      <c r="U31" s="402" t="str">
        <f>IF(表示変換!U31="","",表示変換!U31)</f>
        <v/>
      </c>
      <c r="V31" s="98" t="str">
        <f t="shared" si="7"/>
        <v/>
      </c>
      <c r="W31" s="59" t="str">
        <f t="shared" si="12"/>
        <v/>
      </c>
      <c r="X31" s="162" t="str">
        <f t="shared" si="13"/>
        <v/>
      </c>
      <c r="Z31" s="232">
        <f t="shared" si="35"/>
        <v>26</v>
      </c>
      <c r="AA31" s="227" t="str">
        <f>IF(表示変換!B31="","",表示変換!B31)</f>
        <v/>
      </c>
      <c r="AB31" s="91" t="str">
        <f>IF(表示変換!C31="","",表示変換!C31)</f>
        <v/>
      </c>
      <c r="AC31" s="227" t="str">
        <f>IF(AB31="","",DATEDIF(AB31,入力!$C$3,"Y"))</f>
        <v/>
      </c>
      <c r="AD31" s="227" t="str">
        <f ca="1">IF(表示変換!D31="","",表示変換!D31)</f>
        <v/>
      </c>
      <c r="AE31" s="227" t="str">
        <f>IF(表示変換!E31="","",表示変換!E31)</f>
        <v/>
      </c>
      <c r="AF31" s="227" t="str">
        <f>IF(表示変換!F31="","",表示変換!F31)</f>
        <v/>
      </c>
      <c r="AG31" s="227" t="str">
        <f>IF(表示変換!G31="","",表示変換!G31)</f>
        <v/>
      </c>
      <c r="AH31" s="227" t="str">
        <f>IF(表示変換!H31="","",表示変換!H31)</f>
        <v/>
      </c>
      <c r="AI31" s="325" t="str">
        <f>IF(表示変換!I31="","",表示変換!I31)</f>
        <v/>
      </c>
      <c r="AJ31" s="342" t="str">
        <f>IF(表示変換!J31="","",表示変換!J31)</f>
        <v/>
      </c>
      <c r="AK31" s="325" t="str">
        <f>IF(表示変換!K31="","",表示変換!K31)</f>
        <v/>
      </c>
      <c r="AL31" s="325" t="str">
        <f>IF(表示変換!L31="","",表示変換!L31)</f>
        <v/>
      </c>
      <c r="AM31" s="407" t="str">
        <f>IF(表示変換!M31="","",表示変換!M31)</f>
        <v/>
      </c>
      <c r="AN31" s="105" t="str">
        <f t="shared" si="14"/>
        <v/>
      </c>
      <c r="AO31" s="105" t="str">
        <f t="shared" si="15"/>
        <v/>
      </c>
      <c r="AP31" s="534" t="str">
        <f t="shared" si="8"/>
        <v/>
      </c>
      <c r="AQ31" s="535" t="str">
        <f t="shared" si="9"/>
        <v/>
      </c>
      <c r="AR31" s="535" t="str">
        <f t="shared" si="10"/>
        <v/>
      </c>
      <c r="AS31" s="533" t="str">
        <f t="shared" si="16"/>
        <v/>
      </c>
      <c r="AT31" s="104"/>
      <c r="AU31" s="106">
        <f t="shared" si="36"/>
        <v>26</v>
      </c>
      <c r="AV31" s="76" t="str">
        <f t="shared" si="36"/>
        <v/>
      </c>
      <c r="AW31" s="76" t="str">
        <f t="shared" ca="1" si="36"/>
        <v/>
      </c>
      <c r="AX31" s="102" t="str">
        <f t="shared" si="36"/>
        <v/>
      </c>
      <c r="AY31" s="324" t="str">
        <f t="shared" si="36"/>
        <v/>
      </c>
      <c r="AZ31" s="338" t="str">
        <f t="shared" si="36"/>
        <v/>
      </c>
      <c r="BA31" s="324" t="str">
        <f t="shared" si="17"/>
        <v/>
      </c>
      <c r="BB31" s="499" t="str">
        <f t="shared" si="18"/>
        <v/>
      </c>
      <c r="BC31" s="55" t="str">
        <f t="shared" si="19"/>
        <v/>
      </c>
      <c r="BD31" s="500" t="str">
        <f t="shared" si="20"/>
        <v/>
      </c>
      <c r="BE31" s="55" t="str">
        <f t="shared" si="21"/>
        <v/>
      </c>
      <c r="BF31" s="500" t="str">
        <f t="shared" si="22"/>
        <v/>
      </c>
      <c r="BG31" s="56" t="str">
        <f t="shared" si="23"/>
        <v/>
      </c>
      <c r="BH31" s="502" t="str">
        <f t="shared" si="24"/>
        <v/>
      </c>
      <c r="BI31" s="57" t="str">
        <f t="shared" si="25"/>
        <v/>
      </c>
      <c r="BJ31" s="502" t="str">
        <f t="shared" si="26"/>
        <v/>
      </c>
      <c r="BK31" s="55" t="str">
        <f t="shared" si="27"/>
        <v/>
      </c>
      <c r="BL31" s="500" t="str">
        <f t="shared" si="28"/>
        <v/>
      </c>
      <c r="BM31" s="55" t="str">
        <f t="shared" si="29"/>
        <v/>
      </c>
      <c r="BN31" s="502" t="str">
        <f t="shared" si="30"/>
        <v/>
      </c>
      <c r="BO31" s="55" t="str">
        <f t="shared" si="31"/>
        <v/>
      </c>
      <c r="BP31" s="502" t="str">
        <f t="shared" si="32"/>
        <v/>
      </c>
      <c r="BQ31" s="58" t="str">
        <f t="shared" si="33"/>
        <v/>
      </c>
      <c r="BR31" s="60" t="str">
        <f t="shared" si="34"/>
        <v/>
      </c>
    </row>
    <row r="32" spans="1:70">
      <c r="A32" s="54">
        <f>IF(表示変換!A32="","",表示変換!A32)</f>
        <v>27</v>
      </c>
      <c r="B32" s="227" t="str">
        <f>IF(表示変換!B32="","",表示変換!B32)</f>
        <v/>
      </c>
      <c r="C32" s="227" t="str">
        <f ca="1">IF(表示変換!D32="","",表示変換!D32)</f>
        <v/>
      </c>
      <c r="D32" s="227" t="str">
        <f>IF(表示変換!F32="","",表示変換!F32)</f>
        <v/>
      </c>
      <c r="E32" s="325" t="str">
        <f>IF(表示変換!I32="","",表示変換!I32)</f>
        <v/>
      </c>
      <c r="F32" s="487" t="str">
        <f>IF(表示変換!J32="","",表示変換!J32)</f>
        <v/>
      </c>
      <c r="G32" s="348" t="str">
        <f>IF(表示変換!N32="","",表示変換!N32)</f>
        <v/>
      </c>
      <c r="H32" s="94" t="str">
        <f t="shared" si="0"/>
        <v/>
      </c>
      <c r="I32" s="399" t="str">
        <f>IF(表示変換!O32="","",表示変換!O32)</f>
        <v/>
      </c>
      <c r="J32" s="95" t="str">
        <f t="shared" si="1"/>
        <v/>
      </c>
      <c r="K32" s="399" t="str">
        <f>IF(表示変換!P32="","",表示変換!P32)</f>
        <v/>
      </c>
      <c r="L32" s="96" t="str">
        <f t="shared" si="2"/>
        <v/>
      </c>
      <c r="M32" s="402" t="str">
        <f>IF(表示変換!Q32="","",表示変換!Q32)</f>
        <v/>
      </c>
      <c r="N32" s="97" t="str">
        <f t="shared" si="3"/>
        <v/>
      </c>
      <c r="O32" s="402" t="str">
        <f>IF(表示変換!R32="","",表示変換!R32)</f>
        <v/>
      </c>
      <c r="P32" s="95" t="str">
        <f t="shared" si="4"/>
        <v/>
      </c>
      <c r="Q32" s="399" t="str">
        <f>IF(表示変換!S32="","",表示変換!S32)</f>
        <v/>
      </c>
      <c r="R32" s="95" t="str">
        <f t="shared" si="5"/>
        <v/>
      </c>
      <c r="S32" s="402" t="str">
        <f>IF(表示変換!T32="","",表示変換!T32)</f>
        <v/>
      </c>
      <c r="T32" s="95" t="str">
        <f t="shared" si="6"/>
        <v/>
      </c>
      <c r="U32" s="402" t="str">
        <f>IF(表示変換!U32="","",表示変換!U32)</f>
        <v/>
      </c>
      <c r="V32" s="98" t="str">
        <f t="shared" si="7"/>
        <v/>
      </c>
      <c r="W32" s="59" t="str">
        <f t="shared" si="12"/>
        <v/>
      </c>
      <c r="X32" s="162" t="str">
        <f t="shared" si="13"/>
        <v/>
      </c>
      <c r="Z32" s="232">
        <f t="shared" si="35"/>
        <v>27</v>
      </c>
      <c r="AA32" s="227" t="str">
        <f>IF(表示変換!B32="","",表示変換!B32)</f>
        <v/>
      </c>
      <c r="AB32" s="91" t="str">
        <f>IF(表示変換!C32="","",表示変換!C32)</f>
        <v/>
      </c>
      <c r="AC32" s="227" t="str">
        <f>IF(AB32="","",DATEDIF(AB32,入力!$C$3,"Y"))</f>
        <v/>
      </c>
      <c r="AD32" s="227" t="str">
        <f ca="1">IF(表示変換!D32="","",表示変換!D32)</f>
        <v/>
      </c>
      <c r="AE32" s="227" t="str">
        <f>IF(表示変換!E32="","",表示変換!E32)</f>
        <v/>
      </c>
      <c r="AF32" s="227" t="str">
        <f>IF(表示変換!F32="","",表示変換!F32)</f>
        <v/>
      </c>
      <c r="AG32" s="227" t="str">
        <f>IF(表示変換!G32="","",表示変換!G32)</f>
        <v/>
      </c>
      <c r="AH32" s="227" t="str">
        <f>IF(表示変換!H32="","",表示変換!H32)</f>
        <v/>
      </c>
      <c r="AI32" s="325" t="str">
        <f>IF(表示変換!I32="","",表示変換!I32)</f>
        <v/>
      </c>
      <c r="AJ32" s="342" t="str">
        <f>IF(表示変換!J32="","",表示変換!J32)</f>
        <v/>
      </c>
      <c r="AK32" s="325" t="str">
        <f>IF(表示変換!K32="","",表示変換!K32)</f>
        <v/>
      </c>
      <c r="AL32" s="325" t="str">
        <f>IF(表示変換!L32="","",表示変換!L32)</f>
        <v/>
      </c>
      <c r="AM32" s="407" t="str">
        <f>IF(表示変換!M32="","",表示変換!M32)</f>
        <v/>
      </c>
      <c r="AN32" s="105" t="str">
        <f t="shared" si="14"/>
        <v/>
      </c>
      <c r="AO32" s="105" t="str">
        <f t="shared" si="15"/>
        <v/>
      </c>
      <c r="AP32" s="534" t="str">
        <f t="shared" si="8"/>
        <v/>
      </c>
      <c r="AQ32" s="535" t="str">
        <f t="shared" si="9"/>
        <v/>
      </c>
      <c r="AR32" s="535" t="str">
        <f t="shared" si="10"/>
        <v/>
      </c>
      <c r="AS32" s="533" t="str">
        <f t="shared" si="16"/>
        <v/>
      </c>
      <c r="AT32" s="104"/>
      <c r="AU32" s="106">
        <f t="shared" si="36"/>
        <v>27</v>
      </c>
      <c r="AV32" s="76" t="str">
        <f t="shared" si="36"/>
        <v/>
      </c>
      <c r="AW32" s="76" t="str">
        <f t="shared" ca="1" si="36"/>
        <v/>
      </c>
      <c r="AX32" s="102" t="str">
        <f t="shared" si="36"/>
        <v/>
      </c>
      <c r="AY32" s="324" t="str">
        <f t="shared" si="36"/>
        <v/>
      </c>
      <c r="AZ32" s="338" t="str">
        <f t="shared" si="36"/>
        <v/>
      </c>
      <c r="BA32" s="324" t="str">
        <f t="shared" si="17"/>
        <v/>
      </c>
      <c r="BB32" s="499" t="str">
        <f t="shared" si="18"/>
        <v/>
      </c>
      <c r="BC32" s="55" t="str">
        <f t="shared" si="19"/>
        <v/>
      </c>
      <c r="BD32" s="500" t="str">
        <f t="shared" si="20"/>
        <v/>
      </c>
      <c r="BE32" s="55" t="str">
        <f t="shared" si="21"/>
        <v/>
      </c>
      <c r="BF32" s="500" t="str">
        <f t="shared" si="22"/>
        <v/>
      </c>
      <c r="BG32" s="56" t="str">
        <f t="shared" si="23"/>
        <v/>
      </c>
      <c r="BH32" s="502" t="str">
        <f t="shared" si="24"/>
        <v/>
      </c>
      <c r="BI32" s="57" t="str">
        <f t="shared" si="25"/>
        <v/>
      </c>
      <c r="BJ32" s="502" t="str">
        <f t="shared" si="26"/>
        <v/>
      </c>
      <c r="BK32" s="55" t="str">
        <f t="shared" si="27"/>
        <v/>
      </c>
      <c r="BL32" s="500" t="str">
        <f t="shared" si="28"/>
        <v/>
      </c>
      <c r="BM32" s="55" t="str">
        <f t="shared" si="29"/>
        <v/>
      </c>
      <c r="BN32" s="502" t="str">
        <f t="shared" si="30"/>
        <v/>
      </c>
      <c r="BO32" s="55" t="str">
        <f t="shared" si="31"/>
        <v/>
      </c>
      <c r="BP32" s="502" t="str">
        <f t="shared" si="32"/>
        <v/>
      </c>
      <c r="BQ32" s="58" t="str">
        <f t="shared" si="33"/>
        <v/>
      </c>
      <c r="BR32" s="60" t="str">
        <f t="shared" si="34"/>
        <v/>
      </c>
    </row>
    <row r="33" spans="1:70">
      <c r="A33" s="54">
        <f>IF(表示変換!A33="","",表示変換!A33)</f>
        <v>28</v>
      </c>
      <c r="B33" s="227" t="str">
        <f>IF(表示変換!B33="","",表示変換!B33)</f>
        <v/>
      </c>
      <c r="C33" s="227" t="str">
        <f ca="1">IF(表示変換!D33="","",表示変換!D33)</f>
        <v/>
      </c>
      <c r="D33" s="227" t="str">
        <f>IF(表示変換!F33="","",表示変換!F33)</f>
        <v/>
      </c>
      <c r="E33" s="325" t="str">
        <f>IF(表示変換!I33="","",表示変換!I33)</f>
        <v/>
      </c>
      <c r="F33" s="487" t="str">
        <f>IF(表示変換!J33="","",表示変換!J33)</f>
        <v/>
      </c>
      <c r="G33" s="348" t="str">
        <f>IF(表示変換!N33="","",表示変換!N33)</f>
        <v/>
      </c>
      <c r="H33" s="94" t="str">
        <f t="shared" si="0"/>
        <v/>
      </c>
      <c r="I33" s="399" t="str">
        <f>IF(表示変換!O33="","",表示変換!O33)</f>
        <v/>
      </c>
      <c r="J33" s="95" t="str">
        <f t="shared" si="1"/>
        <v/>
      </c>
      <c r="K33" s="399" t="str">
        <f>IF(表示変換!P33="","",表示変換!P33)</f>
        <v/>
      </c>
      <c r="L33" s="96" t="str">
        <f t="shared" si="2"/>
        <v/>
      </c>
      <c r="M33" s="402" t="str">
        <f>IF(表示変換!Q33="","",表示変換!Q33)</f>
        <v/>
      </c>
      <c r="N33" s="97" t="str">
        <f t="shared" si="3"/>
        <v/>
      </c>
      <c r="O33" s="402" t="str">
        <f>IF(表示変換!R33="","",表示変換!R33)</f>
        <v/>
      </c>
      <c r="P33" s="95" t="str">
        <f t="shared" si="4"/>
        <v/>
      </c>
      <c r="Q33" s="399" t="str">
        <f>IF(表示変換!S33="","",表示変換!S33)</f>
        <v/>
      </c>
      <c r="R33" s="95" t="str">
        <f t="shared" si="5"/>
        <v/>
      </c>
      <c r="S33" s="402" t="str">
        <f>IF(表示変換!T33="","",表示変換!T33)</f>
        <v/>
      </c>
      <c r="T33" s="95" t="str">
        <f t="shared" si="6"/>
        <v/>
      </c>
      <c r="U33" s="402" t="str">
        <f>IF(表示変換!U33="","",表示変換!U33)</f>
        <v/>
      </c>
      <c r="V33" s="98" t="str">
        <f t="shared" si="7"/>
        <v/>
      </c>
      <c r="W33" s="59" t="str">
        <f t="shared" si="12"/>
        <v/>
      </c>
      <c r="X33" s="162" t="str">
        <f t="shared" si="13"/>
        <v/>
      </c>
      <c r="Z33" s="232">
        <f t="shared" si="35"/>
        <v>28</v>
      </c>
      <c r="AA33" s="227" t="str">
        <f>IF(表示変換!B33="","",表示変換!B33)</f>
        <v/>
      </c>
      <c r="AB33" s="91" t="str">
        <f>IF(表示変換!C33="","",表示変換!C33)</f>
        <v/>
      </c>
      <c r="AC33" s="227" t="str">
        <f>IF(AB33="","",DATEDIF(AB33,入力!$C$3,"Y"))</f>
        <v/>
      </c>
      <c r="AD33" s="227" t="str">
        <f ca="1">IF(表示変換!D33="","",表示変換!D33)</f>
        <v/>
      </c>
      <c r="AE33" s="227" t="str">
        <f>IF(表示変換!E33="","",表示変換!E33)</f>
        <v/>
      </c>
      <c r="AF33" s="227" t="str">
        <f>IF(表示変換!F33="","",表示変換!F33)</f>
        <v/>
      </c>
      <c r="AG33" s="227" t="str">
        <f>IF(表示変換!G33="","",表示変換!G33)</f>
        <v/>
      </c>
      <c r="AH33" s="227" t="str">
        <f>IF(表示変換!H33="","",表示変換!H33)</f>
        <v/>
      </c>
      <c r="AI33" s="325" t="str">
        <f>IF(表示変換!I33="","",表示変換!I33)</f>
        <v/>
      </c>
      <c r="AJ33" s="342" t="str">
        <f>IF(表示変換!J33="","",表示変換!J33)</f>
        <v/>
      </c>
      <c r="AK33" s="325" t="str">
        <f>IF(表示変換!K33="","",表示変換!K33)</f>
        <v/>
      </c>
      <c r="AL33" s="325" t="str">
        <f>IF(表示変換!L33="","",表示変換!L33)</f>
        <v/>
      </c>
      <c r="AM33" s="407" t="str">
        <f>IF(表示変換!M33="","",表示変換!M33)</f>
        <v/>
      </c>
      <c r="AN33" s="105" t="str">
        <f t="shared" si="14"/>
        <v/>
      </c>
      <c r="AO33" s="105" t="str">
        <f t="shared" si="15"/>
        <v/>
      </c>
      <c r="AP33" s="534" t="str">
        <f t="shared" si="8"/>
        <v/>
      </c>
      <c r="AQ33" s="535" t="str">
        <f t="shared" si="9"/>
        <v/>
      </c>
      <c r="AR33" s="535" t="str">
        <f t="shared" si="10"/>
        <v/>
      </c>
      <c r="AS33" s="533" t="str">
        <f t="shared" si="16"/>
        <v/>
      </c>
      <c r="AT33" s="104"/>
      <c r="AU33" s="106">
        <f t="shared" si="36"/>
        <v>28</v>
      </c>
      <c r="AV33" s="76" t="str">
        <f t="shared" si="36"/>
        <v/>
      </c>
      <c r="AW33" s="76" t="str">
        <f t="shared" ca="1" si="36"/>
        <v/>
      </c>
      <c r="AX33" s="102" t="str">
        <f t="shared" si="36"/>
        <v/>
      </c>
      <c r="AY33" s="324" t="str">
        <f t="shared" si="36"/>
        <v/>
      </c>
      <c r="AZ33" s="338" t="str">
        <f t="shared" si="36"/>
        <v/>
      </c>
      <c r="BA33" s="324" t="str">
        <f t="shared" si="17"/>
        <v/>
      </c>
      <c r="BB33" s="499" t="str">
        <f t="shared" si="18"/>
        <v/>
      </c>
      <c r="BC33" s="55" t="str">
        <f t="shared" si="19"/>
        <v/>
      </c>
      <c r="BD33" s="500" t="str">
        <f t="shared" si="20"/>
        <v/>
      </c>
      <c r="BE33" s="55" t="str">
        <f t="shared" si="21"/>
        <v/>
      </c>
      <c r="BF33" s="500" t="str">
        <f t="shared" si="22"/>
        <v/>
      </c>
      <c r="BG33" s="56" t="str">
        <f t="shared" si="23"/>
        <v/>
      </c>
      <c r="BH33" s="502" t="str">
        <f t="shared" si="24"/>
        <v/>
      </c>
      <c r="BI33" s="57" t="str">
        <f t="shared" si="25"/>
        <v/>
      </c>
      <c r="BJ33" s="502" t="str">
        <f t="shared" si="26"/>
        <v/>
      </c>
      <c r="BK33" s="55" t="str">
        <f t="shared" si="27"/>
        <v/>
      </c>
      <c r="BL33" s="500" t="str">
        <f t="shared" si="28"/>
        <v/>
      </c>
      <c r="BM33" s="55" t="str">
        <f t="shared" si="29"/>
        <v/>
      </c>
      <c r="BN33" s="502" t="str">
        <f t="shared" si="30"/>
        <v/>
      </c>
      <c r="BO33" s="55" t="str">
        <f t="shared" si="31"/>
        <v/>
      </c>
      <c r="BP33" s="502" t="str">
        <f t="shared" si="32"/>
        <v/>
      </c>
      <c r="BQ33" s="58" t="str">
        <f t="shared" si="33"/>
        <v/>
      </c>
      <c r="BR33" s="60" t="str">
        <f t="shared" si="34"/>
        <v/>
      </c>
    </row>
    <row r="34" spans="1:70">
      <c r="A34" s="54">
        <f>IF(表示変換!A34="","",表示変換!A34)</f>
        <v>29</v>
      </c>
      <c r="B34" s="227" t="str">
        <f>IF(表示変換!B34="","",表示変換!B34)</f>
        <v/>
      </c>
      <c r="C34" s="227" t="str">
        <f ca="1">IF(表示変換!D34="","",表示変換!D34)</f>
        <v/>
      </c>
      <c r="D34" s="227" t="str">
        <f>IF(表示変換!F34="","",表示変換!F34)</f>
        <v/>
      </c>
      <c r="E34" s="325" t="str">
        <f>IF(表示変換!I34="","",表示変換!I34)</f>
        <v/>
      </c>
      <c r="F34" s="487" t="str">
        <f>IF(表示変換!J34="","",表示変換!J34)</f>
        <v/>
      </c>
      <c r="G34" s="348" t="str">
        <f>IF(表示変換!N34="","",表示変換!N34)</f>
        <v/>
      </c>
      <c r="H34" s="94" t="str">
        <f t="shared" si="0"/>
        <v/>
      </c>
      <c r="I34" s="399" t="str">
        <f>IF(表示変換!O34="","",表示変換!O34)</f>
        <v/>
      </c>
      <c r="J34" s="95" t="str">
        <f t="shared" si="1"/>
        <v/>
      </c>
      <c r="K34" s="399" t="str">
        <f>IF(表示変換!P34="","",表示変換!P34)</f>
        <v/>
      </c>
      <c r="L34" s="96" t="str">
        <f t="shared" si="2"/>
        <v/>
      </c>
      <c r="M34" s="402" t="str">
        <f>IF(表示変換!Q34="","",表示変換!Q34)</f>
        <v/>
      </c>
      <c r="N34" s="97" t="str">
        <f t="shared" si="3"/>
        <v/>
      </c>
      <c r="O34" s="402" t="str">
        <f>IF(表示変換!R34="","",表示変換!R34)</f>
        <v/>
      </c>
      <c r="P34" s="95" t="str">
        <f t="shared" si="4"/>
        <v/>
      </c>
      <c r="Q34" s="399" t="str">
        <f>IF(表示変換!S34="","",表示変換!S34)</f>
        <v/>
      </c>
      <c r="R34" s="95" t="str">
        <f t="shared" si="5"/>
        <v/>
      </c>
      <c r="S34" s="402" t="str">
        <f>IF(表示変換!T34="","",表示変換!T34)</f>
        <v/>
      </c>
      <c r="T34" s="95" t="str">
        <f t="shared" si="6"/>
        <v/>
      </c>
      <c r="U34" s="402" t="str">
        <f>IF(表示変換!U34="","",表示変換!U34)</f>
        <v/>
      </c>
      <c r="V34" s="98" t="str">
        <f t="shared" si="7"/>
        <v/>
      </c>
      <c r="W34" s="59" t="str">
        <f t="shared" si="12"/>
        <v/>
      </c>
      <c r="X34" s="162" t="str">
        <f t="shared" si="13"/>
        <v/>
      </c>
      <c r="Z34" s="232">
        <f t="shared" si="35"/>
        <v>29</v>
      </c>
      <c r="AA34" s="227" t="str">
        <f>IF(表示変換!B34="","",表示変換!B34)</f>
        <v/>
      </c>
      <c r="AB34" s="91" t="str">
        <f>IF(表示変換!C34="","",表示変換!C34)</f>
        <v/>
      </c>
      <c r="AC34" s="227" t="str">
        <f>IF(AB34="","",DATEDIF(AB34,入力!$C$3,"Y"))</f>
        <v/>
      </c>
      <c r="AD34" s="227" t="str">
        <f ca="1">IF(表示変換!D34="","",表示変換!D34)</f>
        <v/>
      </c>
      <c r="AE34" s="227" t="str">
        <f>IF(表示変換!E34="","",表示変換!E34)</f>
        <v/>
      </c>
      <c r="AF34" s="227" t="str">
        <f>IF(表示変換!F34="","",表示変換!F34)</f>
        <v/>
      </c>
      <c r="AG34" s="227" t="str">
        <f>IF(表示変換!G34="","",表示変換!G34)</f>
        <v/>
      </c>
      <c r="AH34" s="227" t="str">
        <f>IF(表示変換!H34="","",表示変換!H34)</f>
        <v/>
      </c>
      <c r="AI34" s="325" t="str">
        <f>IF(表示変換!I34="","",表示変換!I34)</f>
        <v/>
      </c>
      <c r="AJ34" s="342" t="str">
        <f>IF(表示変換!J34="","",表示変換!J34)</f>
        <v/>
      </c>
      <c r="AK34" s="325" t="str">
        <f>IF(表示変換!K34="","",表示変換!K34)</f>
        <v/>
      </c>
      <c r="AL34" s="325" t="str">
        <f>IF(表示変換!L34="","",表示変換!L34)</f>
        <v/>
      </c>
      <c r="AM34" s="407" t="str">
        <f>IF(表示変換!M34="","",表示変換!M34)</f>
        <v/>
      </c>
      <c r="AN34" s="105" t="str">
        <f t="shared" si="14"/>
        <v/>
      </c>
      <c r="AO34" s="105" t="str">
        <f t="shared" si="15"/>
        <v/>
      </c>
      <c r="AP34" s="534" t="str">
        <f t="shared" si="8"/>
        <v/>
      </c>
      <c r="AQ34" s="535" t="str">
        <f t="shared" si="9"/>
        <v/>
      </c>
      <c r="AR34" s="535" t="str">
        <f t="shared" si="10"/>
        <v/>
      </c>
      <c r="AS34" s="533" t="str">
        <f t="shared" si="16"/>
        <v/>
      </c>
      <c r="AT34" s="104"/>
      <c r="AU34" s="106">
        <f t="shared" si="36"/>
        <v>29</v>
      </c>
      <c r="AV34" s="76" t="str">
        <f t="shared" si="36"/>
        <v/>
      </c>
      <c r="AW34" s="76" t="str">
        <f t="shared" ca="1" si="36"/>
        <v/>
      </c>
      <c r="AX34" s="102" t="str">
        <f t="shared" si="36"/>
        <v/>
      </c>
      <c r="AY34" s="324" t="str">
        <f t="shared" si="36"/>
        <v/>
      </c>
      <c r="AZ34" s="338" t="str">
        <f t="shared" si="36"/>
        <v/>
      </c>
      <c r="BA34" s="324" t="str">
        <f t="shared" si="17"/>
        <v/>
      </c>
      <c r="BB34" s="499" t="str">
        <f t="shared" si="18"/>
        <v/>
      </c>
      <c r="BC34" s="55" t="str">
        <f t="shared" si="19"/>
        <v/>
      </c>
      <c r="BD34" s="500" t="str">
        <f t="shared" si="20"/>
        <v/>
      </c>
      <c r="BE34" s="55" t="str">
        <f t="shared" si="21"/>
        <v/>
      </c>
      <c r="BF34" s="500" t="str">
        <f t="shared" si="22"/>
        <v/>
      </c>
      <c r="BG34" s="56" t="str">
        <f t="shared" si="23"/>
        <v/>
      </c>
      <c r="BH34" s="502" t="str">
        <f t="shared" si="24"/>
        <v/>
      </c>
      <c r="BI34" s="57" t="str">
        <f t="shared" si="25"/>
        <v/>
      </c>
      <c r="BJ34" s="502" t="str">
        <f t="shared" si="26"/>
        <v/>
      </c>
      <c r="BK34" s="55" t="str">
        <f t="shared" si="27"/>
        <v/>
      </c>
      <c r="BL34" s="500" t="str">
        <f t="shared" si="28"/>
        <v/>
      </c>
      <c r="BM34" s="55" t="str">
        <f t="shared" si="29"/>
        <v/>
      </c>
      <c r="BN34" s="502" t="str">
        <f t="shared" si="30"/>
        <v/>
      </c>
      <c r="BO34" s="55" t="str">
        <f t="shared" si="31"/>
        <v/>
      </c>
      <c r="BP34" s="502" t="str">
        <f t="shared" si="32"/>
        <v/>
      </c>
      <c r="BQ34" s="58" t="str">
        <f t="shared" si="33"/>
        <v/>
      </c>
      <c r="BR34" s="60" t="str">
        <f t="shared" si="34"/>
        <v/>
      </c>
    </row>
    <row r="35" spans="1:70">
      <c r="A35" s="54">
        <f>IF(表示変換!A35="","",表示変換!A35)</f>
        <v>30</v>
      </c>
      <c r="B35" s="227" t="str">
        <f>IF(表示変換!B35="","",表示変換!B35)</f>
        <v/>
      </c>
      <c r="C35" s="227" t="str">
        <f ca="1">IF(表示変換!D35="","",表示変換!D35)</f>
        <v/>
      </c>
      <c r="D35" s="227" t="str">
        <f>IF(表示変換!F35="","",表示変換!F35)</f>
        <v/>
      </c>
      <c r="E35" s="325" t="str">
        <f>IF(表示変換!I35="","",表示変換!I35)</f>
        <v/>
      </c>
      <c r="F35" s="487" t="str">
        <f>IF(表示変換!J35="","",表示変換!J35)</f>
        <v/>
      </c>
      <c r="G35" s="348" t="str">
        <f>IF(表示変換!N35="","",表示変換!N35)</f>
        <v/>
      </c>
      <c r="H35" s="94" t="str">
        <f t="shared" si="0"/>
        <v/>
      </c>
      <c r="I35" s="399" t="str">
        <f>IF(表示変換!O35="","",表示変換!O35)</f>
        <v/>
      </c>
      <c r="J35" s="95" t="str">
        <f t="shared" si="1"/>
        <v/>
      </c>
      <c r="K35" s="399" t="str">
        <f>IF(表示変換!P35="","",表示変換!P35)</f>
        <v/>
      </c>
      <c r="L35" s="96" t="str">
        <f t="shared" si="2"/>
        <v/>
      </c>
      <c r="M35" s="402" t="str">
        <f>IF(表示変換!Q35="","",表示変換!Q35)</f>
        <v/>
      </c>
      <c r="N35" s="97" t="str">
        <f t="shared" si="3"/>
        <v/>
      </c>
      <c r="O35" s="402" t="str">
        <f>IF(表示変換!R35="","",表示変換!R35)</f>
        <v/>
      </c>
      <c r="P35" s="95" t="str">
        <f t="shared" si="4"/>
        <v/>
      </c>
      <c r="Q35" s="399" t="str">
        <f>IF(表示変換!S35="","",表示変換!S35)</f>
        <v/>
      </c>
      <c r="R35" s="95" t="str">
        <f t="shared" si="5"/>
        <v/>
      </c>
      <c r="S35" s="402" t="str">
        <f>IF(表示変換!T35="","",表示変換!T35)</f>
        <v/>
      </c>
      <c r="T35" s="95" t="str">
        <f t="shared" si="6"/>
        <v/>
      </c>
      <c r="U35" s="402" t="str">
        <f>IF(表示変換!U35="","",表示変換!U35)</f>
        <v/>
      </c>
      <c r="V35" s="98" t="str">
        <f t="shared" si="7"/>
        <v/>
      </c>
      <c r="W35" s="59" t="str">
        <f t="shared" si="12"/>
        <v/>
      </c>
      <c r="X35" s="162" t="str">
        <f t="shared" si="13"/>
        <v/>
      </c>
      <c r="Z35" s="232">
        <f t="shared" si="35"/>
        <v>30</v>
      </c>
      <c r="AA35" s="227" t="str">
        <f>IF(表示変換!B35="","",表示変換!B35)</f>
        <v/>
      </c>
      <c r="AB35" s="91" t="str">
        <f>IF(表示変換!C35="","",表示変換!C35)</f>
        <v/>
      </c>
      <c r="AC35" s="227" t="str">
        <f>IF(AB35="","",DATEDIF(AB35,入力!$C$3,"Y"))</f>
        <v/>
      </c>
      <c r="AD35" s="227" t="str">
        <f ca="1">IF(表示変換!D35="","",表示変換!D35)</f>
        <v/>
      </c>
      <c r="AE35" s="227" t="str">
        <f>IF(表示変換!E35="","",表示変換!E35)</f>
        <v/>
      </c>
      <c r="AF35" s="227" t="str">
        <f>IF(表示変換!F35="","",表示変換!F35)</f>
        <v/>
      </c>
      <c r="AG35" s="227" t="str">
        <f>IF(表示変換!G35="","",表示変換!G35)</f>
        <v/>
      </c>
      <c r="AH35" s="227" t="str">
        <f>IF(表示変換!H35="","",表示変換!H35)</f>
        <v/>
      </c>
      <c r="AI35" s="325" t="str">
        <f>IF(表示変換!I35="","",表示変換!I35)</f>
        <v/>
      </c>
      <c r="AJ35" s="342" t="str">
        <f>IF(表示変換!J35="","",表示変換!J35)</f>
        <v/>
      </c>
      <c r="AK35" s="325" t="str">
        <f>IF(表示変換!K35="","",表示変換!K35)</f>
        <v/>
      </c>
      <c r="AL35" s="325" t="str">
        <f>IF(表示変換!L35="","",表示変換!L35)</f>
        <v/>
      </c>
      <c r="AM35" s="407" t="str">
        <f>IF(表示変換!M35="","",表示変換!M35)</f>
        <v/>
      </c>
      <c r="AN35" s="105" t="str">
        <f t="shared" si="14"/>
        <v/>
      </c>
      <c r="AO35" s="105" t="str">
        <f t="shared" si="15"/>
        <v/>
      </c>
      <c r="AP35" s="534" t="str">
        <f t="shared" si="8"/>
        <v/>
      </c>
      <c r="AQ35" s="535" t="str">
        <f t="shared" si="9"/>
        <v/>
      </c>
      <c r="AR35" s="535" t="str">
        <f t="shared" si="10"/>
        <v/>
      </c>
      <c r="AS35" s="533" t="str">
        <f t="shared" si="16"/>
        <v/>
      </c>
      <c r="AT35" s="104"/>
      <c r="AU35" s="106">
        <f t="shared" si="36"/>
        <v>30</v>
      </c>
      <c r="AV35" s="76" t="str">
        <f t="shared" si="36"/>
        <v/>
      </c>
      <c r="AW35" s="76" t="str">
        <f t="shared" ca="1" si="36"/>
        <v/>
      </c>
      <c r="AX35" s="102" t="str">
        <f t="shared" si="36"/>
        <v/>
      </c>
      <c r="AY35" s="324" t="str">
        <f t="shared" si="36"/>
        <v/>
      </c>
      <c r="AZ35" s="338" t="str">
        <f t="shared" si="36"/>
        <v/>
      </c>
      <c r="BA35" s="324" t="str">
        <f t="shared" si="17"/>
        <v/>
      </c>
      <c r="BB35" s="499" t="str">
        <f t="shared" si="18"/>
        <v/>
      </c>
      <c r="BC35" s="55" t="str">
        <f t="shared" si="19"/>
        <v/>
      </c>
      <c r="BD35" s="500" t="str">
        <f t="shared" si="20"/>
        <v/>
      </c>
      <c r="BE35" s="55" t="str">
        <f t="shared" si="21"/>
        <v/>
      </c>
      <c r="BF35" s="500" t="str">
        <f t="shared" si="22"/>
        <v/>
      </c>
      <c r="BG35" s="56" t="str">
        <f t="shared" si="23"/>
        <v/>
      </c>
      <c r="BH35" s="502" t="str">
        <f t="shared" si="24"/>
        <v/>
      </c>
      <c r="BI35" s="57" t="str">
        <f t="shared" si="25"/>
        <v/>
      </c>
      <c r="BJ35" s="502" t="str">
        <f t="shared" si="26"/>
        <v/>
      </c>
      <c r="BK35" s="55" t="str">
        <f t="shared" si="27"/>
        <v/>
      </c>
      <c r="BL35" s="500" t="str">
        <f t="shared" si="28"/>
        <v/>
      </c>
      <c r="BM35" s="55" t="str">
        <f t="shared" si="29"/>
        <v/>
      </c>
      <c r="BN35" s="502" t="str">
        <f t="shared" si="30"/>
        <v/>
      </c>
      <c r="BO35" s="55" t="str">
        <f t="shared" si="31"/>
        <v/>
      </c>
      <c r="BP35" s="502" t="str">
        <f t="shared" si="32"/>
        <v/>
      </c>
      <c r="BQ35" s="58" t="str">
        <f t="shared" si="33"/>
        <v/>
      </c>
      <c r="BR35" s="60" t="str">
        <f t="shared" si="34"/>
        <v/>
      </c>
    </row>
    <row r="36" spans="1:70">
      <c r="A36" s="54">
        <f>IF(表示変換!A36="","",表示変換!A36)</f>
        <v>31</v>
      </c>
      <c r="B36" s="227" t="str">
        <f>IF(表示変換!B36="","",表示変換!B36)</f>
        <v/>
      </c>
      <c r="C36" s="227" t="str">
        <f ca="1">IF(表示変換!D36="","",表示変換!D36)</f>
        <v/>
      </c>
      <c r="D36" s="227" t="str">
        <f>IF(表示変換!F36="","",表示変換!F36)</f>
        <v/>
      </c>
      <c r="E36" s="325" t="str">
        <f>IF(表示変換!I36="","",表示変換!I36)</f>
        <v/>
      </c>
      <c r="F36" s="487" t="str">
        <f>IF(表示変換!J36="","",表示変換!J36)</f>
        <v/>
      </c>
      <c r="G36" s="348" t="str">
        <f>IF(表示変換!N36="","",表示変換!N36)</f>
        <v/>
      </c>
      <c r="H36" s="94" t="str">
        <f t="shared" si="0"/>
        <v/>
      </c>
      <c r="I36" s="399" t="str">
        <f>IF(表示変換!O36="","",表示変換!O36)</f>
        <v/>
      </c>
      <c r="J36" s="95" t="str">
        <f t="shared" si="1"/>
        <v/>
      </c>
      <c r="K36" s="399" t="str">
        <f>IF(表示変換!P36="","",表示変換!P36)</f>
        <v/>
      </c>
      <c r="L36" s="96" t="str">
        <f t="shared" si="2"/>
        <v/>
      </c>
      <c r="M36" s="402" t="str">
        <f>IF(表示変換!Q36="","",表示変換!Q36)</f>
        <v/>
      </c>
      <c r="N36" s="97" t="str">
        <f t="shared" si="3"/>
        <v/>
      </c>
      <c r="O36" s="402" t="str">
        <f>IF(表示変換!R36="","",表示変換!R36)</f>
        <v/>
      </c>
      <c r="P36" s="95" t="str">
        <f t="shared" si="4"/>
        <v/>
      </c>
      <c r="Q36" s="399" t="str">
        <f>IF(表示変換!S36="","",表示変換!S36)</f>
        <v/>
      </c>
      <c r="R36" s="95" t="str">
        <f t="shared" si="5"/>
        <v/>
      </c>
      <c r="S36" s="402" t="str">
        <f>IF(表示変換!T36="","",表示変換!T36)</f>
        <v/>
      </c>
      <c r="T36" s="95" t="str">
        <f t="shared" si="6"/>
        <v/>
      </c>
      <c r="U36" s="402" t="str">
        <f>IF(表示変換!U36="","",表示変換!U36)</f>
        <v/>
      </c>
      <c r="V36" s="98" t="str">
        <f t="shared" si="7"/>
        <v/>
      </c>
      <c r="W36" s="59" t="str">
        <f t="shared" si="12"/>
        <v/>
      </c>
      <c r="X36" s="162" t="str">
        <f t="shared" si="13"/>
        <v/>
      </c>
      <c r="Z36" s="232">
        <f t="shared" si="35"/>
        <v>31</v>
      </c>
      <c r="AA36" s="227" t="str">
        <f>IF(表示変換!B36="","",表示変換!B36)</f>
        <v/>
      </c>
      <c r="AB36" s="91" t="str">
        <f>IF(表示変換!C36="","",表示変換!C36)</f>
        <v/>
      </c>
      <c r="AC36" s="227" t="str">
        <f>IF(AB36="","",DATEDIF(AB36,入力!$C$3,"Y"))</f>
        <v/>
      </c>
      <c r="AD36" s="227" t="str">
        <f ca="1">IF(表示変換!D36="","",表示変換!D36)</f>
        <v/>
      </c>
      <c r="AE36" s="227" t="str">
        <f>IF(表示変換!E36="","",表示変換!E36)</f>
        <v/>
      </c>
      <c r="AF36" s="227" t="str">
        <f>IF(表示変換!F36="","",表示変換!F36)</f>
        <v/>
      </c>
      <c r="AG36" s="227" t="str">
        <f>IF(表示変換!G36="","",表示変換!G36)</f>
        <v/>
      </c>
      <c r="AH36" s="227" t="str">
        <f>IF(表示変換!H36="","",表示変換!H36)</f>
        <v/>
      </c>
      <c r="AI36" s="325" t="str">
        <f>IF(表示変換!I36="","",表示変換!I36)</f>
        <v/>
      </c>
      <c r="AJ36" s="342" t="str">
        <f>IF(表示変換!J36="","",表示変換!J36)</f>
        <v/>
      </c>
      <c r="AK36" s="325" t="str">
        <f>IF(表示変換!K36="","",表示変換!K36)</f>
        <v/>
      </c>
      <c r="AL36" s="325" t="str">
        <f>IF(表示変換!L36="","",表示変換!L36)</f>
        <v/>
      </c>
      <c r="AM36" s="407" t="str">
        <f>IF(表示変換!M36="","",表示変換!M36)</f>
        <v/>
      </c>
      <c r="AN36" s="105" t="str">
        <f t="shared" si="14"/>
        <v/>
      </c>
      <c r="AO36" s="105" t="str">
        <f t="shared" si="15"/>
        <v/>
      </c>
      <c r="AP36" s="534" t="str">
        <f t="shared" si="8"/>
        <v/>
      </c>
      <c r="AQ36" s="535" t="str">
        <f t="shared" si="9"/>
        <v/>
      </c>
      <c r="AR36" s="535" t="str">
        <f t="shared" si="10"/>
        <v/>
      </c>
      <c r="AS36" s="533" t="str">
        <f t="shared" si="16"/>
        <v/>
      </c>
      <c r="AU36" s="106">
        <f t="shared" si="36"/>
        <v>31</v>
      </c>
      <c r="AV36" s="76" t="str">
        <f t="shared" si="36"/>
        <v/>
      </c>
      <c r="AW36" s="76" t="str">
        <f t="shared" ca="1" si="36"/>
        <v/>
      </c>
      <c r="AX36" s="102" t="str">
        <f t="shared" si="36"/>
        <v/>
      </c>
      <c r="AY36" s="324" t="str">
        <f t="shared" si="36"/>
        <v/>
      </c>
      <c r="AZ36" s="338" t="str">
        <f t="shared" si="36"/>
        <v/>
      </c>
      <c r="BA36" s="324" t="str">
        <f t="shared" si="17"/>
        <v/>
      </c>
      <c r="BB36" s="499" t="str">
        <f t="shared" si="18"/>
        <v/>
      </c>
      <c r="BC36" s="55" t="str">
        <f t="shared" si="19"/>
        <v/>
      </c>
      <c r="BD36" s="500" t="str">
        <f t="shared" si="20"/>
        <v/>
      </c>
      <c r="BE36" s="55" t="str">
        <f t="shared" si="21"/>
        <v/>
      </c>
      <c r="BF36" s="500" t="str">
        <f t="shared" si="22"/>
        <v/>
      </c>
      <c r="BG36" s="56" t="str">
        <f t="shared" si="23"/>
        <v/>
      </c>
      <c r="BH36" s="502" t="str">
        <f t="shared" si="24"/>
        <v/>
      </c>
      <c r="BI36" s="57" t="str">
        <f t="shared" si="25"/>
        <v/>
      </c>
      <c r="BJ36" s="502" t="str">
        <f t="shared" si="26"/>
        <v/>
      </c>
      <c r="BK36" s="55" t="str">
        <f t="shared" si="27"/>
        <v/>
      </c>
      <c r="BL36" s="500" t="str">
        <f t="shared" si="28"/>
        <v/>
      </c>
      <c r="BM36" s="55" t="str">
        <f t="shared" si="29"/>
        <v/>
      </c>
      <c r="BN36" s="502" t="str">
        <f t="shared" si="30"/>
        <v/>
      </c>
      <c r="BO36" s="55" t="str">
        <f t="shared" si="31"/>
        <v/>
      </c>
      <c r="BP36" s="502" t="str">
        <f t="shared" si="32"/>
        <v/>
      </c>
      <c r="BQ36" s="58" t="str">
        <f t="shared" si="33"/>
        <v/>
      </c>
      <c r="BR36" s="60" t="str">
        <f t="shared" si="34"/>
        <v/>
      </c>
    </row>
    <row r="37" spans="1:70">
      <c r="A37" s="54">
        <f>IF(表示変換!A37="","",表示変換!A37)</f>
        <v>32</v>
      </c>
      <c r="B37" s="227" t="str">
        <f>IF(表示変換!B37="","",表示変換!B37)</f>
        <v/>
      </c>
      <c r="C37" s="227" t="str">
        <f ca="1">IF(表示変換!D37="","",表示変換!D37)</f>
        <v/>
      </c>
      <c r="D37" s="227" t="str">
        <f>IF(表示変換!F37="","",表示変換!F37)</f>
        <v/>
      </c>
      <c r="E37" s="325" t="str">
        <f>IF(表示変換!I37="","",表示変換!I37)</f>
        <v/>
      </c>
      <c r="F37" s="487" t="str">
        <f>IF(表示変換!J37="","",表示変換!J37)</f>
        <v/>
      </c>
      <c r="G37" s="348" t="str">
        <f>IF(表示変換!N37="","",表示変換!N37)</f>
        <v/>
      </c>
      <c r="H37" s="94" t="str">
        <f t="shared" si="0"/>
        <v/>
      </c>
      <c r="I37" s="399" t="str">
        <f>IF(表示変換!O37="","",表示変換!O37)</f>
        <v/>
      </c>
      <c r="J37" s="95" t="str">
        <f t="shared" si="1"/>
        <v/>
      </c>
      <c r="K37" s="399" t="str">
        <f>IF(表示変換!P37="","",表示変換!P37)</f>
        <v/>
      </c>
      <c r="L37" s="96" t="str">
        <f t="shared" si="2"/>
        <v/>
      </c>
      <c r="M37" s="402" t="str">
        <f>IF(表示変換!Q37="","",表示変換!Q37)</f>
        <v/>
      </c>
      <c r="N37" s="97" t="str">
        <f t="shared" si="3"/>
        <v/>
      </c>
      <c r="O37" s="402" t="str">
        <f>IF(表示変換!R37="","",表示変換!R37)</f>
        <v/>
      </c>
      <c r="P37" s="95" t="str">
        <f t="shared" si="4"/>
        <v/>
      </c>
      <c r="Q37" s="399" t="str">
        <f>IF(表示変換!S37="","",表示変換!S37)</f>
        <v/>
      </c>
      <c r="R37" s="95" t="str">
        <f t="shared" si="5"/>
        <v/>
      </c>
      <c r="S37" s="402" t="str">
        <f>IF(表示変換!T37="","",表示変換!T37)</f>
        <v/>
      </c>
      <c r="T37" s="95" t="str">
        <f t="shared" si="6"/>
        <v/>
      </c>
      <c r="U37" s="402" t="str">
        <f>IF(表示変換!U37="","",表示変換!U37)</f>
        <v/>
      </c>
      <c r="V37" s="98" t="str">
        <f t="shared" si="7"/>
        <v/>
      </c>
      <c r="W37" s="59" t="str">
        <f t="shared" si="12"/>
        <v/>
      </c>
      <c r="X37" s="162" t="str">
        <f t="shared" si="13"/>
        <v/>
      </c>
      <c r="Z37" s="232">
        <f t="shared" si="35"/>
        <v>32</v>
      </c>
      <c r="AA37" s="227" t="str">
        <f>IF(表示変換!B37="","",表示変換!B37)</f>
        <v/>
      </c>
      <c r="AB37" s="91" t="str">
        <f>IF(表示変換!C37="","",表示変換!C37)</f>
        <v/>
      </c>
      <c r="AC37" s="227" t="str">
        <f>IF(AB37="","",DATEDIF(AB37,入力!$C$3,"Y"))</f>
        <v/>
      </c>
      <c r="AD37" s="227" t="str">
        <f ca="1">IF(表示変換!D37="","",表示変換!D37)</f>
        <v/>
      </c>
      <c r="AE37" s="227" t="str">
        <f>IF(表示変換!E37="","",表示変換!E37)</f>
        <v/>
      </c>
      <c r="AF37" s="227" t="str">
        <f>IF(表示変換!F37="","",表示変換!F37)</f>
        <v/>
      </c>
      <c r="AG37" s="227" t="str">
        <f>IF(表示変換!G37="","",表示変換!G37)</f>
        <v/>
      </c>
      <c r="AH37" s="227" t="str">
        <f>IF(表示変換!H37="","",表示変換!H37)</f>
        <v/>
      </c>
      <c r="AI37" s="325" t="str">
        <f>IF(表示変換!I37="","",表示変換!I37)</f>
        <v/>
      </c>
      <c r="AJ37" s="342" t="str">
        <f>IF(表示変換!J37="","",表示変換!J37)</f>
        <v/>
      </c>
      <c r="AK37" s="325" t="str">
        <f>IF(表示変換!K37="","",表示変換!K37)</f>
        <v/>
      </c>
      <c r="AL37" s="325" t="str">
        <f>IF(表示変換!L37="","",表示変換!L37)</f>
        <v/>
      </c>
      <c r="AM37" s="407" t="str">
        <f>IF(表示変換!M37="","",表示変換!M37)</f>
        <v/>
      </c>
      <c r="AN37" s="105" t="str">
        <f t="shared" si="14"/>
        <v/>
      </c>
      <c r="AO37" s="105" t="str">
        <f t="shared" si="15"/>
        <v/>
      </c>
      <c r="AP37" s="534" t="str">
        <f t="shared" si="8"/>
        <v/>
      </c>
      <c r="AQ37" s="535" t="str">
        <f t="shared" si="9"/>
        <v/>
      </c>
      <c r="AR37" s="535" t="str">
        <f t="shared" si="10"/>
        <v/>
      </c>
      <c r="AS37" s="533" t="str">
        <f t="shared" si="16"/>
        <v/>
      </c>
      <c r="AU37" s="106">
        <f t="shared" si="36"/>
        <v>32</v>
      </c>
      <c r="AV37" s="76" t="str">
        <f t="shared" si="36"/>
        <v/>
      </c>
      <c r="AW37" s="76" t="str">
        <f t="shared" ca="1" si="36"/>
        <v/>
      </c>
      <c r="AX37" s="102" t="str">
        <f t="shared" si="36"/>
        <v/>
      </c>
      <c r="AY37" s="324" t="str">
        <f t="shared" si="36"/>
        <v/>
      </c>
      <c r="AZ37" s="338" t="str">
        <f t="shared" si="36"/>
        <v/>
      </c>
      <c r="BA37" s="324" t="str">
        <f t="shared" si="17"/>
        <v/>
      </c>
      <c r="BB37" s="499" t="str">
        <f t="shared" si="18"/>
        <v/>
      </c>
      <c r="BC37" s="55" t="str">
        <f t="shared" si="19"/>
        <v/>
      </c>
      <c r="BD37" s="500" t="str">
        <f t="shared" si="20"/>
        <v/>
      </c>
      <c r="BE37" s="55" t="str">
        <f t="shared" si="21"/>
        <v/>
      </c>
      <c r="BF37" s="500" t="str">
        <f t="shared" si="22"/>
        <v/>
      </c>
      <c r="BG37" s="56" t="str">
        <f t="shared" si="23"/>
        <v/>
      </c>
      <c r="BH37" s="502" t="str">
        <f t="shared" si="24"/>
        <v/>
      </c>
      <c r="BI37" s="57" t="str">
        <f t="shared" si="25"/>
        <v/>
      </c>
      <c r="BJ37" s="502" t="str">
        <f t="shared" si="26"/>
        <v/>
      </c>
      <c r="BK37" s="55" t="str">
        <f t="shared" si="27"/>
        <v/>
      </c>
      <c r="BL37" s="500" t="str">
        <f t="shared" si="28"/>
        <v/>
      </c>
      <c r="BM37" s="55" t="str">
        <f t="shared" si="29"/>
        <v/>
      </c>
      <c r="BN37" s="502" t="str">
        <f t="shared" si="30"/>
        <v/>
      </c>
      <c r="BO37" s="55" t="str">
        <f t="shared" si="31"/>
        <v/>
      </c>
      <c r="BP37" s="502" t="str">
        <f t="shared" si="32"/>
        <v/>
      </c>
      <c r="BQ37" s="58" t="str">
        <f t="shared" si="33"/>
        <v/>
      </c>
      <c r="BR37" s="60" t="str">
        <f t="shared" si="34"/>
        <v/>
      </c>
    </row>
    <row r="38" spans="1:70">
      <c r="A38" s="54">
        <f>IF(表示変換!A38="","",表示変換!A38)</f>
        <v>33</v>
      </c>
      <c r="B38" s="227" t="str">
        <f>IF(表示変換!B38="","",表示変換!B38)</f>
        <v/>
      </c>
      <c r="C38" s="227" t="str">
        <f ca="1">IF(表示変換!D38="","",表示変換!D38)</f>
        <v/>
      </c>
      <c r="D38" s="227" t="str">
        <f>IF(表示変換!F38="","",表示変換!F38)</f>
        <v/>
      </c>
      <c r="E38" s="325" t="str">
        <f>IF(表示変換!I38="","",表示変換!I38)</f>
        <v/>
      </c>
      <c r="F38" s="487" t="str">
        <f>IF(表示変換!J38="","",表示変換!J38)</f>
        <v/>
      </c>
      <c r="G38" s="348" t="str">
        <f>IF(表示変換!N38="","",表示変換!N38)</f>
        <v/>
      </c>
      <c r="H38" s="94" t="str">
        <f t="shared" ref="H38:H65" si="37">IF(G38="","",IF(G38&lt;2.6,VALUE(100),IF(G38&gt;=3.6,VALUE(0),360-G38*100)))</f>
        <v/>
      </c>
      <c r="I38" s="399" t="str">
        <f>IF(表示変換!O38="","",表示変換!O38)</f>
        <v/>
      </c>
      <c r="J38" s="95" t="str">
        <f t="shared" ref="J38:J65" si="38">IF(I38="","",IF(I38&lt;4.2,VALUE(100),IF(I38&gt;=5.2,VALUE(0),520-I38*100)))</f>
        <v/>
      </c>
      <c r="K38" s="399" t="str">
        <f>IF(表示変換!P38="","",表示変換!P38)</f>
        <v/>
      </c>
      <c r="L38" s="96" t="str">
        <f t="shared" ref="L38:L65" si="39">IF(K38="","",IF(K38&gt;11,VALUE(100),IF(K38&lt;1.1,VALUE(0),K38*10-10)))</f>
        <v/>
      </c>
      <c r="M38" s="402" t="str">
        <f>IF(表示変換!Q38="","",表示変換!Q38)</f>
        <v/>
      </c>
      <c r="N38" s="97" t="str">
        <f t="shared" ref="N38:N65" si="40">IF(M38="","",IF(M38&gt;110,VALUE(100),IF(M38&lt;11,VALUE(0),ROUNDDOWN(M38-10,0))))</f>
        <v/>
      </c>
      <c r="O38" s="402" t="str">
        <f>IF(表示変換!R38="","",表示変換!R38)</f>
        <v/>
      </c>
      <c r="P38" s="95" t="str">
        <f t="shared" ref="P38:P65" si="41">IF(O38="","",IF(O38&gt;120,VALUE(100),IF(O38&lt;21,VALUE(0),ROUND(O38,0)-20)))</f>
        <v/>
      </c>
      <c r="Q38" s="399" t="str">
        <f>IF(表示変換!S38="","",表示変換!S38)</f>
        <v/>
      </c>
      <c r="R38" s="95" t="str">
        <f t="shared" ref="R38:R65" si="42">IF(Q38="","",IF(Q38&gt;16,VALUE(100),IF(Q38&lt;6.1,VALUE(0),ROUNDDOWN(Q38*10-60,0))))</f>
        <v/>
      </c>
      <c r="S38" s="402" t="str">
        <f>IF(表示変換!T38="","",表示変換!T38)</f>
        <v/>
      </c>
      <c r="T38" s="95" t="str">
        <f t="shared" ref="T38:T65" si="43">IF(S38="","",IF(S38&gt;60,VALUE(100),IF(S38&lt;1,VALUE(0),IF(S38&lt;40,S38*2,S38+40))))</f>
        <v/>
      </c>
      <c r="U38" s="402" t="str">
        <f>IF(表示変換!U38="","",表示変換!U38)</f>
        <v/>
      </c>
      <c r="V38" s="98" t="str">
        <f t="shared" ref="V38:V65" si="44">IF(U38="","",IF(U38&gt;1000,VALUE(100),IF(U38&lt;10,VALUE(0),U38/10)))</f>
        <v/>
      </c>
      <c r="W38" s="59" t="str">
        <f t="shared" si="12"/>
        <v/>
      </c>
      <c r="X38" s="162" t="str">
        <f t="shared" si="13"/>
        <v/>
      </c>
      <c r="Z38" s="232">
        <f t="shared" si="35"/>
        <v>33</v>
      </c>
      <c r="AA38" s="227" t="str">
        <f>IF(表示変換!B38="","",表示変換!B38)</f>
        <v/>
      </c>
      <c r="AB38" s="91" t="str">
        <f>IF(表示変換!C38="","",表示変換!C38)</f>
        <v/>
      </c>
      <c r="AC38" s="227" t="str">
        <f>IF(AB38="","",DATEDIF(AB38,入力!$C$3,"Y"))</f>
        <v/>
      </c>
      <c r="AD38" s="227" t="str">
        <f ca="1">IF(表示変換!D38="","",表示変換!D38)</f>
        <v/>
      </c>
      <c r="AE38" s="227" t="str">
        <f>IF(表示変換!E38="","",表示変換!E38)</f>
        <v/>
      </c>
      <c r="AF38" s="227" t="str">
        <f>IF(表示変換!F38="","",表示変換!F38)</f>
        <v/>
      </c>
      <c r="AG38" s="227" t="str">
        <f>IF(表示変換!G38="","",表示変換!G38)</f>
        <v/>
      </c>
      <c r="AH38" s="227" t="str">
        <f>IF(表示変換!H38="","",表示変換!H38)</f>
        <v/>
      </c>
      <c r="AI38" s="325" t="str">
        <f>IF(表示変換!I38="","",表示変換!I38)</f>
        <v/>
      </c>
      <c r="AJ38" s="342" t="str">
        <f>IF(表示変換!J38="","",表示変換!J38)</f>
        <v/>
      </c>
      <c r="AK38" s="325" t="str">
        <f>IF(表示変換!K38="","",表示変換!K38)</f>
        <v/>
      </c>
      <c r="AL38" s="325" t="str">
        <f>IF(表示変換!L38="","",表示変換!L38)</f>
        <v/>
      </c>
      <c r="AM38" s="407" t="str">
        <f>IF(表示変換!M38="","",表示変換!M38)</f>
        <v/>
      </c>
      <c r="AN38" s="105" t="str">
        <f t="shared" si="14"/>
        <v/>
      </c>
      <c r="AO38" s="105" t="str">
        <f t="shared" si="15"/>
        <v/>
      </c>
      <c r="AP38" s="534" t="str">
        <f t="shared" si="8"/>
        <v/>
      </c>
      <c r="AQ38" s="535" t="str">
        <f t="shared" si="9"/>
        <v/>
      </c>
      <c r="AR38" s="535" t="str">
        <f t="shared" si="10"/>
        <v/>
      </c>
      <c r="AS38" s="533" t="str">
        <f t="shared" si="16"/>
        <v/>
      </c>
      <c r="AU38" s="106">
        <f t="shared" ref="AU38:AZ64" si="45">IF(ISBLANK(A38),"",A38)</f>
        <v>33</v>
      </c>
      <c r="AV38" s="76" t="str">
        <f t="shared" si="45"/>
        <v/>
      </c>
      <c r="AW38" s="76" t="str">
        <f t="shared" ca="1" si="45"/>
        <v/>
      </c>
      <c r="AX38" s="102" t="str">
        <f t="shared" si="45"/>
        <v/>
      </c>
      <c r="AY38" s="324" t="str">
        <f t="shared" si="45"/>
        <v/>
      </c>
      <c r="AZ38" s="338" t="str">
        <f t="shared" si="45"/>
        <v/>
      </c>
      <c r="BA38" s="324" t="str">
        <f t="shared" si="17"/>
        <v/>
      </c>
      <c r="BB38" s="499" t="str">
        <f t="shared" si="18"/>
        <v/>
      </c>
      <c r="BC38" s="55" t="str">
        <f t="shared" si="19"/>
        <v/>
      </c>
      <c r="BD38" s="500" t="str">
        <f t="shared" si="20"/>
        <v/>
      </c>
      <c r="BE38" s="55" t="str">
        <f t="shared" si="21"/>
        <v/>
      </c>
      <c r="BF38" s="500" t="str">
        <f t="shared" si="22"/>
        <v/>
      </c>
      <c r="BG38" s="56" t="str">
        <f t="shared" si="23"/>
        <v/>
      </c>
      <c r="BH38" s="502" t="str">
        <f t="shared" si="24"/>
        <v/>
      </c>
      <c r="BI38" s="57" t="str">
        <f t="shared" si="25"/>
        <v/>
      </c>
      <c r="BJ38" s="502" t="str">
        <f t="shared" si="26"/>
        <v/>
      </c>
      <c r="BK38" s="55" t="str">
        <f t="shared" si="27"/>
        <v/>
      </c>
      <c r="BL38" s="500" t="str">
        <f t="shared" si="28"/>
        <v/>
      </c>
      <c r="BM38" s="55" t="str">
        <f t="shared" si="29"/>
        <v/>
      </c>
      <c r="BN38" s="502" t="str">
        <f t="shared" si="30"/>
        <v/>
      </c>
      <c r="BO38" s="55" t="str">
        <f t="shared" si="31"/>
        <v/>
      </c>
      <c r="BP38" s="502" t="str">
        <f t="shared" si="32"/>
        <v/>
      </c>
      <c r="BQ38" s="58" t="str">
        <f t="shared" si="33"/>
        <v/>
      </c>
      <c r="BR38" s="60" t="str">
        <f t="shared" si="34"/>
        <v/>
      </c>
    </row>
    <row r="39" spans="1:70">
      <c r="A39" s="54">
        <f>IF(表示変換!A39="","",表示変換!A39)</f>
        <v>34</v>
      </c>
      <c r="B39" s="227" t="str">
        <f>IF(表示変換!B39="","",表示変換!B39)</f>
        <v/>
      </c>
      <c r="C39" s="227" t="str">
        <f ca="1">IF(表示変換!D39="","",表示変換!D39)</f>
        <v/>
      </c>
      <c r="D39" s="227" t="str">
        <f>IF(表示変換!F39="","",表示変換!F39)</f>
        <v/>
      </c>
      <c r="E39" s="325" t="str">
        <f>IF(表示変換!I39="","",表示変換!I39)</f>
        <v/>
      </c>
      <c r="F39" s="487" t="str">
        <f>IF(表示変換!J39="","",表示変換!J39)</f>
        <v/>
      </c>
      <c r="G39" s="348" t="str">
        <f>IF(表示変換!N39="","",表示変換!N39)</f>
        <v/>
      </c>
      <c r="H39" s="94" t="str">
        <f t="shared" si="37"/>
        <v/>
      </c>
      <c r="I39" s="399" t="str">
        <f>IF(表示変換!O39="","",表示変換!O39)</f>
        <v/>
      </c>
      <c r="J39" s="95" t="str">
        <f t="shared" si="38"/>
        <v/>
      </c>
      <c r="K39" s="399" t="str">
        <f>IF(表示変換!P39="","",表示変換!P39)</f>
        <v/>
      </c>
      <c r="L39" s="96" t="str">
        <f t="shared" si="39"/>
        <v/>
      </c>
      <c r="M39" s="402" t="str">
        <f>IF(表示変換!Q39="","",表示変換!Q39)</f>
        <v/>
      </c>
      <c r="N39" s="97" t="str">
        <f t="shared" si="40"/>
        <v/>
      </c>
      <c r="O39" s="402" t="str">
        <f>IF(表示変換!R39="","",表示変換!R39)</f>
        <v/>
      </c>
      <c r="P39" s="95" t="str">
        <f t="shared" si="41"/>
        <v/>
      </c>
      <c r="Q39" s="399" t="str">
        <f>IF(表示変換!S39="","",表示変換!S39)</f>
        <v/>
      </c>
      <c r="R39" s="95" t="str">
        <f t="shared" si="42"/>
        <v/>
      </c>
      <c r="S39" s="402" t="str">
        <f>IF(表示変換!T39="","",表示変換!T39)</f>
        <v/>
      </c>
      <c r="T39" s="95" t="str">
        <f t="shared" si="43"/>
        <v/>
      </c>
      <c r="U39" s="402" t="str">
        <f>IF(表示変換!U39="","",表示変換!U39)</f>
        <v/>
      </c>
      <c r="V39" s="98" t="str">
        <f t="shared" si="44"/>
        <v/>
      </c>
      <c r="W39" s="59" t="str">
        <f t="shared" si="12"/>
        <v/>
      </c>
      <c r="X39" s="162" t="str">
        <f t="shared" si="13"/>
        <v/>
      </c>
      <c r="Z39" s="232">
        <f t="shared" si="35"/>
        <v>34</v>
      </c>
      <c r="AA39" s="227" t="str">
        <f>IF(表示変換!B39="","",表示変換!B39)</f>
        <v/>
      </c>
      <c r="AB39" s="91" t="str">
        <f>IF(表示変換!C39="","",表示変換!C39)</f>
        <v/>
      </c>
      <c r="AC39" s="227" t="str">
        <f>IF(AB39="","",DATEDIF(AB39,入力!$C$3,"Y"))</f>
        <v/>
      </c>
      <c r="AD39" s="227" t="str">
        <f ca="1">IF(表示変換!D39="","",表示変換!D39)</f>
        <v/>
      </c>
      <c r="AE39" s="227" t="str">
        <f>IF(表示変換!E39="","",表示変換!E39)</f>
        <v/>
      </c>
      <c r="AF39" s="227" t="str">
        <f>IF(表示変換!F39="","",表示変換!F39)</f>
        <v/>
      </c>
      <c r="AG39" s="227" t="str">
        <f>IF(表示変換!G39="","",表示変換!G39)</f>
        <v/>
      </c>
      <c r="AH39" s="227" t="str">
        <f>IF(表示変換!H39="","",表示変換!H39)</f>
        <v/>
      </c>
      <c r="AI39" s="325" t="str">
        <f>IF(表示変換!I39="","",表示変換!I39)</f>
        <v/>
      </c>
      <c r="AJ39" s="342" t="str">
        <f>IF(表示変換!J39="","",表示変換!J39)</f>
        <v/>
      </c>
      <c r="AK39" s="325" t="str">
        <f>IF(表示変換!K39="","",表示変換!K39)</f>
        <v/>
      </c>
      <c r="AL39" s="325" t="str">
        <f>IF(表示変換!L39="","",表示変換!L39)</f>
        <v/>
      </c>
      <c r="AM39" s="407" t="str">
        <f>IF(表示変換!M39="","",表示変換!M39)</f>
        <v/>
      </c>
      <c r="AN39" s="105" t="str">
        <f t="shared" si="14"/>
        <v/>
      </c>
      <c r="AO39" s="105" t="str">
        <f t="shared" si="15"/>
        <v/>
      </c>
      <c r="AP39" s="534" t="str">
        <f t="shared" si="8"/>
        <v/>
      </c>
      <c r="AQ39" s="535" t="str">
        <f t="shared" si="9"/>
        <v/>
      </c>
      <c r="AR39" s="535" t="str">
        <f t="shared" si="10"/>
        <v/>
      </c>
      <c r="AS39" s="533" t="str">
        <f t="shared" si="16"/>
        <v/>
      </c>
      <c r="AU39" s="106">
        <f t="shared" si="45"/>
        <v>34</v>
      </c>
      <c r="AV39" s="76" t="str">
        <f t="shared" si="45"/>
        <v/>
      </c>
      <c r="AW39" s="76" t="str">
        <f t="shared" ca="1" si="45"/>
        <v/>
      </c>
      <c r="AX39" s="102" t="str">
        <f t="shared" si="45"/>
        <v/>
      </c>
      <c r="AY39" s="324" t="str">
        <f t="shared" si="45"/>
        <v/>
      </c>
      <c r="AZ39" s="338" t="str">
        <f t="shared" si="45"/>
        <v/>
      </c>
      <c r="BA39" s="324" t="str">
        <f t="shared" si="17"/>
        <v/>
      </c>
      <c r="BB39" s="499" t="str">
        <f t="shared" si="18"/>
        <v/>
      </c>
      <c r="BC39" s="55" t="str">
        <f t="shared" si="19"/>
        <v/>
      </c>
      <c r="BD39" s="500" t="str">
        <f t="shared" si="20"/>
        <v/>
      </c>
      <c r="BE39" s="55" t="str">
        <f t="shared" si="21"/>
        <v/>
      </c>
      <c r="BF39" s="500" t="str">
        <f t="shared" si="22"/>
        <v/>
      </c>
      <c r="BG39" s="56" t="str">
        <f t="shared" si="23"/>
        <v/>
      </c>
      <c r="BH39" s="502" t="str">
        <f t="shared" si="24"/>
        <v/>
      </c>
      <c r="BI39" s="57" t="str">
        <f t="shared" si="25"/>
        <v/>
      </c>
      <c r="BJ39" s="502" t="str">
        <f t="shared" si="26"/>
        <v/>
      </c>
      <c r="BK39" s="55" t="str">
        <f t="shared" si="27"/>
        <v/>
      </c>
      <c r="BL39" s="500" t="str">
        <f t="shared" si="28"/>
        <v/>
      </c>
      <c r="BM39" s="55" t="str">
        <f t="shared" si="29"/>
        <v/>
      </c>
      <c r="BN39" s="502" t="str">
        <f t="shared" si="30"/>
        <v/>
      </c>
      <c r="BO39" s="55" t="str">
        <f t="shared" si="31"/>
        <v/>
      </c>
      <c r="BP39" s="502" t="str">
        <f t="shared" si="32"/>
        <v/>
      </c>
      <c r="BQ39" s="58" t="str">
        <f t="shared" si="33"/>
        <v/>
      </c>
      <c r="BR39" s="60" t="str">
        <f t="shared" si="34"/>
        <v/>
      </c>
    </row>
    <row r="40" spans="1:70">
      <c r="A40" s="54">
        <f>IF(表示変換!A40="","",表示変換!A40)</f>
        <v>35</v>
      </c>
      <c r="B40" s="227" t="str">
        <f>IF(表示変換!B40="","",表示変換!B40)</f>
        <v/>
      </c>
      <c r="C40" s="227" t="str">
        <f ca="1">IF(表示変換!D40="","",表示変換!D40)</f>
        <v/>
      </c>
      <c r="D40" s="227" t="str">
        <f>IF(表示変換!F40="","",表示変換!F40)</f>
        <v/>
      </c>
      <c r="E40" s="325" t="str">
        <f>IF(表示変換!I40="","",表示変換!I40)</f>
        <v/>
      </c>
      <c r="F40" s="487" t="str">
        <f>IF(表示変換!J40="","",表示変換!J40)</f>
        <v/>
      </c>
      <c r="G40" s="348" t="str">
        <f>IF(表示変換!N40="","",表示変換!N40)</f>
        <v/>
      </c>
      <c r="H40" s="94" t="str">
        <f t="shared" si="37"/>
        <v/>
      </c>
      <c r="I40" s="399" t="str">
        <f>IF(表示変換!O40="","",表示変換!O40)</f>
        <v/>
      </c>
      <c r="J40" s="95" t="str">
        <f t="shared" si="38"/>
        <v/>
      </c>
      <c r="K40" s="399" t="str">
        <f>IF(表示変換!P40="","",表示変換!P40)</f>
        <v/>
      </c>
      <c r="L40" s="96" t="str">
        <f t="shared" si="39"/>
        <v/>
      </c>
      <c r="M40" s="402" t="str">
        <f>IF(表示変換!Q40="","",表示変換!Q40)</f>
        <v/>
      </c>
      <c r="N40" s="97" t="str">
        <f t="shared" si="40"/>
        <v/>
      </c>
      <c r="O40" s="402" t="str">
        <f>IF(表示変換!R40="","",表示変換!R40)</f>
        <v/>
      </c>
      <c r="P40" s="95" t="str">
        <f t="shared" si="41"/>
        <v/>
      </c>
      <c r="Q40" s="399" t="str">
        <f>IF(表示変換!S40="","",表示変換!S40)</f>
        <v/>
      </c>
      <c r="R40" s="95" t="str">
        <f t="shared" si="42"/>
        <v/>
      </c>
      <c r="S40" s="402" t="str">
        <f>IF(表示変換!T40="","",表示変換!T40)</f>
        <v/>
      </c>
      <c r="T40" s="95" t="str">
        <f t="shared" si="43"/>
        <v/>
      </c>
      <c r="U40" s="402" t="str">
        <f>IF(表示変換!U40="","",表示変換!U40)</f>
        <v/>
      </c>
      <c r="V40" s="98" t="str">
        <f t="shared" si="44"/>
        <v/>
      </c>
      <c r="W40" s="59" t="str">
        <f t="shared" si="12"/>
        <v/>
      </c>
      <c r="X40" s="162" t="str">
        <f t="shared" si="13"/>
        <v/>
      </c>
      <c r="Z40" s="232">
        <f t="shared" si="35"/>
        <v>35</v>
      </c>
      <c r="AA40" s="227" t="str">
        <f>IF(表示変換!B40="","",表示変換!B40)</f>
        <v/>
      </c>
      <c r="AB40" s="91" t="str">
        <f>IF(表示変換!C40="","",表示変換!C40)</f>
        <v/>
      </c>
      <c r="AC40" s="227" t="str">
        <f>IF(AB40="","",DATEDIF(AB40,入力!$C$3,"Y"))</f>
        <v/>
      </c>
      <c r="AD40" s="227" t="str">
        <f ca="1">IF(表示変換!D40="","",表示変換!D40)</f>
        <v/>
      </c>
      <c r="AE40" s="227" t="str">
        <f>IF(表示変換!E40="","",表示変換!E40)</f>
        <v/>
      </c>
      <c r="AF40" s="227" t="str">
        <f>IF(表示変換!F40="","",表示変換!F40)</f>
        <v/>
      </c>
      <c r="AG40" s="227" t="str">
        <f>IF(表示変換!G40="","",表示変換!G40)</f>
        <v/>
      </c>
      <c r="AH40" s="227" t="str">
        <f>IF(表示変換!H40="","",表示変換!H40)</f>
        <v/>
      </c>
      <c r="AI40" s="325" t="str">
        <f>IF(表示変換!I40="","",表示変換!I40)</f>
        <v/>
      </c>
      <c r="AJ40" s="342" t="str">
        <f>IF(表示変換!J40="","",表示変換!J40)</f>
        <v/>
      </c>
      <c r="AK40" s="325" t="str">
        <f>IF(表示変換!K40="","",表示変換!K40)</f>
        <v/>
      </c>
      <c r="AL40" s="325" t="str">
        <f>IF(表示変換!L40="","",表示変換!L40)</f>
        <v/>
      </c>
      <c r="AM40" s="407" t="str">
        <f>IF(表示変換!M40="","",表示変換!M40)</f>
        <v/>
      </c>
      <c r="AN40" s="105" t="str">
        <f t="shared" si="14"/>
        <v/>
      </c>
      <c r="AO40" s="105" t="str">
        <f t="shared" si="15"/>
        <v/>
      </c>
      <c r="AP40" s="534" t="str">
        <f t="shared" si="8"/>
        <v/>
      </c>
      <c r="AQ40" s="535" t="str">
        <f t="shared" si="9"/>
        <v/>
      </c>
      <c r="AR40" s="535" t="str">
        <f t="shared" si="10"/>
        <v/>
      </c>
      <c r="AS40" s="533" t="str">
        <f t="shared" si="16"/>
        <v/>
      </c>
      <c r="AU40" s="106">
        <f t="shared" si="45"/>
        <v>35</v>
      </c>
      <c r="AV40" s="76" t="str">
        <f t="shared" si="45"/>
        <v/>
      </c>
      <c r="AW40" s="76" t="str">
        <f t="shared" ca="1" si="45"/>
        <v/>
      </c>
      <c r="AX40" s="102" t="str">
        <f t="shared" si="45"/>
        <v/>
      </c>
      <c r="AY40" s="324" t="str">
        <f t="shared" si="45"/>
        <v/>
      </c>
      <c r="AZ40" s="338" t="str">
        <f t="shared" si="45"/>
        <v/>
      </c>
      <c r="BA40" s="324" t="str">
        <f t="shared" si="17"/>
        <v/>
      </c>
      <c r="BB40" s="499" t="str">
        <f t="shared" si="18"/>
        <v/>
      </c>
      <c r="BC40" s="55" t="str">
        <f t="shared" si="19"/>
        <v/>
      </c>
      <c r="BD40" s="500" t="str">
        <f t="shared" si="20"/>
        <v/>
      </c>
      <c r="BE40" s="55" t="str">
        <f t="shared" si="21"/>
        <v/>
      </c>
      <c r="BF40" s="500" t="str">
        <f t="shared" si="22"/>
        <v/>
      </c>
      <c r="BG40" s="56" t="str">
        <f t="shared" si="23"/>
        <v/>
      </c>
      <c r="BH40" s="502" t="str">
        <f t="shared" si="24"/>
        <v/>
      </c>
      <c r="BI40" s="57" t="str">
        <f t="shared" si="25"/>
        <v/>
      </c>
      <c r="BJ40" s="502" t="str">
        <f t="shared" si="26"/>
        <v/>
      </c>
      <c r="BK40" s="55" t="str">
        <f t="shared" si="27"/>
        <v/>
      </c>
      <c r="BL40" s="500" t="str">
        <f t="shared" si="28"/>
        <v/>
      </c>
      <c r="BM40" s="55" t="str">
        <f t="shared" si="29"/>
        <v/>
      </c>
      <c r="BN40" s="502" t="str">
        <f t="shared" si="30"/>
        <v/>
      </c>
      <c r="BO40" s="55" t="str">
        <f t="shared" si="31"/>
        <v/>
      </c>
      <c r="BP40" s="502" t="str">
        <f t="shared" si="32"/>
        <v/>
      </c>
      <c r="BQ40" s="58" t="str">
        <f t="shared" si="33"/>
        <v/>
      </c>
      <c r="BR40" s="60" t="str">
        <f t="shared" si="34"/>
        <v/>
      </c>
    </row>
    <row r="41" spans="1:70">
      <c r="A41" s="54">
        <f>IF(表示変換!A41="","",表示変換!A41)</f>
        <v>36</v>
      </c>
      <c r="B41" s="227" t="str">
        <f>IF(表示変換!B41="","",表示変換!B41)</f>
        <v/>
      </c>
      <c r="C41" s="227" t="str">
        <f ca="1">IF(表示変換!D41="","",表示変換!D41)</f>
        <v/>
      </c>
      <c r="D41" s="227" t="str">
        <f>IF(表示変換!F41="","",表示変換!F41)</f>
        <v/>
      </c>
      <c r="E41" s="325" t="str">
        <f>IF(表示変換!I41="","",表示変換!I41)</f>
        <v/>
      </c>
      <c r="F41" s="487" t="str">
        <f>IF(表示変換!J41="","",表示変換!J41)</f>
        <v/>
      </c>
      <c r="G41" s="348" t="str">
        <f>IF(表示変換!N41="","",表示変換!N41)</f>
        <v/>
      </c>
      <c r="H41" s="94" t="str">
        <f t="shared" si="37"/>
        <v/>
      </c>
      <c r="I41" s="399" t="str">
        <f>IF(表示変換!O41="","",表示変換!O41)</f>
        <v/>
      </c>
      <c r="J41" s="95" t="str">
        <f t="shared" si="38"/>
        <v/>
      </c>
      <c r="K41" s="399" t="str">
        <f>IF(表示変換!P41="","",表示変換!P41)</f>
        <v/>
      </c>
      <c r="L41" s="96" t="str">
        <f t="shared" si="39"/>
        <v/>
      </c>
      <c r="M41" s="402" t="str">
        <f>IF(表示変換!Q41="","",表示変換!Q41)</f>
        <v/>
      </c>
      <c r="N41" s="97" t="str">
        <f t="shared" si="40"/>
        <v/>
      </c>
      <c r="O41" s="402" t="str">
        <f>IF(表示変換!R41="","",表示変換!R41)</f>
        <v/>
      </c>
      <c r="P41" s="95" t="str">
        <f t="shared" si="41"/>
        <v/>
      </c>
      <c r="Q41" s="399" t="str">
        <f>IF(表示変換!S41="","",表示変換!S41)</f>
        <v/>
      </c>
      <c r="R41" s="95" t="str">
        <f t="shared" si="42"/>
        <v/>
      </c>
      <c r="S41" s="402" t="str">
        <f>IF(表示変換!T41="","",表示変換!T41)</f>
        <v/>
      </c>
      <c r="T41" s="95" t="str">
        <f t="shared" si="43"/>
        <v/>
      </c>
      <c r="U41" s="402" t="str">
        <f>IF(表示変換!U41="","",表示変換!U41)</f>
        <v/>
      </c>
      <c r="V41" s="98" t="str">
        <f t="shared" si="44"/>
        <v/>
      </c>
      <c r="W41" s="59" t="str">
        <f t="shared" si="12"/>
        <v/>
      </c>
      <c r="X41" s="162" t="str">
        <f t="shared" si="13"/>
        <v/>
      </c>
      <c r="Z41" s="232">
        <f t="shared" si="35"/>
        <v>36</v>
      </c>
      <c r="AA41" s="227" t="str">
        <f>IF(表示変換!B41="","",表示変換!B41)</f>
        <v/>
      </c>
      <c r="AB41" s="91" t="str">
        <f>IF(表示変換!C41="","",表示変換!C41)</f>
        <v/>
      </c>
      <c r="AC41" s="227" t="str">
        <f>IF(AB41="","",DATEDIF(AB41,入力!$C$3,"Y"))</f>
        <v/>
      </c>
      <c r="AD41" s="227" t="str">
        <f ca="1">IF(表示変換!D41="","",表示変換!D41)</f>
        <v/>
      </c>
      <c r="AE41" s="227" t="str">
        <f>IF(表示変換!E41="","",表示変換!E41)</f>
        <v/>
      </c>
      <c r="AF41" s="227" t="str">
        <f>IF(表示変換!F41="","",表示変換!F41)</f>
        <v/>
      </c>
      <c r="AG41" s="227" t="str">
        <f>IF(表示変換!G41="","",表示変換!G41)</f>
        <v/>
      </c>
      <c r="AH41" s="227" t="str">
        <f>IF(表示変換!H41="","",表示変換!H41)</f>
        <v/>
      </c>
      <c r="AI41" s="325" t="str">
        <f>IF(表示変換!I41="","",表示変換!I41)</f>
        <v/>
      </c>
      <c r="AJ41" s="342" t="str">
        <f>IF(表示変換!J41="","",表示変換!J41)</f>
        <v/>
      </c>
      <c r="AK41" s="325" t="str">
        <f>IF(表示変換!K41="","",表示変換!K41)</f>
        <v/>
      </c>
      <c r="AL41" s="325" t="str">
        <f>IF(表示変換!L41="","",表示変換!L41)</f>
        <v/>
      </c>
      <c r="AM41" s="407" t="str">
        <f>IF(表示変換!M41="","",表示変換!M41)</f>
        <v/>
      </c>
      <c r="AN41" s="105" t="str">
        <f t="shared" si="14"/>
        <v/>
      </c>
      <c r="AO41" s="105" t="str">
        <f t="shared" si="15"/>
        <v/>
      </c>
      <c r="AP41" s="534" t="str">
        <f t="shared" si="8"/>
        <v/>
      </c>
      <c r="AQ41" s="535" t="str">
        <f t="shared" si="9"/>
        <v/>
      </c>
      <c r="AR41" s="535" t="str">
        <f t="shared" si="10"/>
        <v/>
      </c>
      <c r="AS41" s="533" t="str">
        <f t="shared" si="16"/>
        <v/>
      </c>
      <c r="AU41" s="106">
        <f t="shared" si="45"/>
        <v>36</v>
      </c>
      <c r="AV41" s="76" t="str">
        <f t="shared" si="45"/>
        <v/>
      </c>
      <c r="AW41" s="76" t="str">
        <f t="shared" ca="1" si="45"/>
        <v/>
      </c>
      <c r="AX41" s="102" t="str">
        <f t="shared" si="45"/>
        <v/>
      </c>
      <c r="AY41" s="324" t="str">
        <f t="shared" si="45"/>
        <v/>
      </c>
      <c r="AZ41" s="338" t="str">
        <f t="shared" si="45"/>
        <v/>
      </c>
      <c r="BA41" s="324" t="str">
        <f t="shared" si="17"/>
        <v/>
      </c>
      <c r="BB41" s="499" t="str">
        <f t="shared" si="18"/>
        <v/>
      </c>
      <c r="BC41" s="55" t="str">
        <f t="shared" si="19"/>
        <v/>
      </c>
      <c r="BD41" s="500" t="str">
        <f t="shared" si="20"/>
        <v/>
      </c>
      <c r="BE41" s="55" t="str">
        <f t="shared" si="21"/>
        <v/>
      </c>
      <c r="BF41" s="500" t="str">
        <f t="shared" si="22"/>
        <v/>
      </c>
      <c r="BG41" s="56" t="str">
        <f t="shared" si="23"/>
        <v/>
      </c>
      <c r="BH41" s="502" t="str">
        <f t="shared" si="24"/>
        <v/>
      </c>
      <c r="BI41" s="57" t="str">
        <f t="shared" si="25"/>
        <v/>
      </c>
      <c r="BJ41" s="502" t="str">
        <f t="shared" si="26"/>
        <v/>
      </c>
      <c r="BK41" s="55" t="str">
        <f t="shared" si="27"/>
        <v/>
      </c>
      <c r="BL41" s="500" t="str">
        <f t="shared" si="28"/>
        <v/>
      </c>
      <c r="BM41" s="55" t="str">
        <f t="shared" si="29"/>
        <v/>
      </c>
      <c r="BN41" s="502" t="str">
        <f t="shared" si="30"/>
        <v/>
      </c>
      <c r="BO41" s="55" t="str">
        <f t="shared" si="31"/>
        <v/>
      </c>
      <c r="BP41" s="502" t="str">
        <f t="shared" si="32"/>
        <v/>
      </c>
      <c r="BQ41" s="58" t="str">
        <f t="shared" si="33"/>
        <v/>
      </c>
      <c r="BR41" s="60" t="str">
        <f t="shared" si="34"/>
        <v/>
      </c>
    </row>
    <row r="42" spans="1:70">
      <c r="A42" s="54">
        <f>IF(表示変換!A42="","",表示変換!A42)</f>
        <v>37</v>
      </c>
      <c r="B42" s="227" t="str">
        <f>IF(表示変換!B42="","",表示変換!B42)</f>
        <v/>
      </c>
      <c r="C42" s="227" t="str">
        <f ca="1">IF(表示変換!D42="","",表示変換!D42)</f>
        <v/>
      </c>
      <c r="D42" s="227" t="str">
        <f>IF(表示変換!F42="","",表示変換!F42)</f>
        <v/>
      </c>
      <c r="E42" s="325" t="str">
        <f>IF(表示変換!I42="","",表示変換!I42)</f>
        <v/>
      </c>
      <c r="F42" s="487" t="str">
        <f>IF(表示変換!J42="","",表示変換!J42)</f>
        <v/>
      </c>
      <c r="G42" s="348" t="str">
        <f>IF(表示変換!N42="","",表示変換!N42)</f>
        <v/>
      </c>
      <c r="H42" s="94" t="str">
        <f t="shared" si="37"/>
        <v/>
      </c>
      <c r="I42" s="399" t="str">
        <f>IF(表示変換!O42="","",表示変換!O42)</f>
        <v/>
      </c>
      <c r="J42" s="95" t="str">
        <f t="shared" si="38"/>
        <v/>
      </c>
      <c r="K42" s="399" t="str">
        <f>IF(表示変換!P42="","",表示変換!P42)</f>
        <v/>
      </c>
      <c r="L42" s="96" t="str">
        <f t="shared" si="39"/>
        <v/>
      </c>
      <c r="M42" s="402" t="str">
        <f>IF(表示変換!Q42="","",表示変換!Q42)</f>
        <v/>
      </c>
      <c r="N42" s="97" t="str">
        <f t="shared" si="40"/>
        <v/>
      </c>
      <c r="O42" s="402" t="str">
        <f>IF(表示変換!R42="","",表示変換!R42)</f>
        <v/>
      </c>
      <c r="P42" s="95" t="str">
        <f t="shared" si="41"/>
        <v/>
      </c>
      <c r="Q42" s="399" t="str">
        <f>IF(表示変換!S42="","",表示変換!S42)</f>
        <v/>
      </c>
      <c r="R42" s="95" t="str">
        <f t="shared" si="42"/>
        <v/>
      </c>
      <c r="S42" s="402" t="str">
        <f>IF(表示変換!T42="","",表示変換!T42)</f>
        <v/>
      </c>
      <c r="T42" s="95" t="str">
        <f t="shared" si="43"/>
        <v/>
      </c>
      <c r="U42" s="402" t="str">
        <f>IF(表示変換!U42="","",表示変換!U42)</f>
        <v/>
      </c>
      <c r="V42" s="98" t="str">
        <f t="shared" si="44"/>
        <v/>
      </c>
      <c r="W42" s="59" t="str">
        <f t="shared" si="12"/>
        <v/>
      </c>
      <c r="X42" s="162" t="str">
        <f t="shared" si="13"/>
        <v/>
      </c>
      <c r="Z42" s="232">
        <f t="shared" si="35"/>
        <v>37</v>
      </c>
      <c r="AA42" s="227" t="str">
        <f>IF(表示変換!B42="","",表示変換!B42)</f>
        <v/>
      </c>
      <c r="AB42" s="91" t="str">
        <f>IF(表示変換!C42="","",表示変換!C42)</f>
        <v/>
      </c>
      <c r="AC42" s="227" t="str">
        <f>IF(AB42="","",DATEDIF(AB42,入力!$C$3,"Y"))</f>
        <v/>
      </c>
      <c r="AD42" s="227" t="str">
        <f ca="1">IF(表示変換!D42="","",表示変換!D42)</f>
        <v/>
      </c>
      <c r="AE42" s="227" t="str">
        <f>IF(表示変換!E42="","",表示変換!E42)</f>
        <v/>
      </c>
      <c r="AF42" s="227" t="str">
        <f>IF(表示変換!F42="","",表示変換!F42)</f>
        <v/>
      </c>
      <c r="AG42" s="227" t="str">
        <f>IF(表示変換!G42="","",表示変換!G42)</f>
        <v/>
      </c>
      <c r="AH42" s="227" t="str">
        <f>IF(表示変換!H42="","",表示変換!H42)</f>
        <v/>
      </c>
      <c r="AI42" s="325" t="str">
        <f>IF(表示変換!I42="","",表示変換!I42)</f>
        <v/>
      </c>
      <c r="AJ42" s="342" t="str">
        <f>IF(表示変換!J42="","",表示変換!J42)</f>
        <v/>
      </c>
      <c r="AK42" s="325" t="str">
        <f>IF(表示変換!K42="","",表示変換!K42)</f>
        <v/>
      </c>
      <c r="AL42" s="325" t="str">
        <f>IF(表示変換!L42="","",表示変換!L42)</f>
        <v/>
      </c>
      <c r="AM42" s="407" t="str">
        <f>IF(表示変換!M42="","",表示変換!M42)</f>
        <v/>
      </c>
      <c r="AN42" s="105" t="str">
        <f t="shared" si="14"/>
        <v/>
      </c>
      <c r="AO42" s="105" t="str">
        <f t="shared" si="15"/>
        <v/>
      </c>
      <c r="AP42" s="534" t="str">
        <f t="shared" si="8"/>
        <v/>
      </c>
      <c r="AQ42" s="535" t="str">
        <f t="shared" si="9"/>
        <v/>
      </c>
      <c r="AR42" s="535" t="str">
        <f t="shared" si="10"/>
        <v/>
      </c>
      <c r="AS42" s="533" t="str">
        <f t="shared" si="16"/>
        <v/>
      </c>
      <c r="AU42" s="106">
        <f t="shared" si="45"/>
        <v>37</v>
      </c>
      <c r="AV42" s="76" t="str">
        <f t="shared" si="45"/>
        <v/>
      </c>
      <c r="AW42" s="76" t="str">
        <f t="shared" ca="1" si="45"/>
        <v/>
      </c>
      <c r="AX42" s="102" t="str">
        <f t="shared" si="45"/>
        <v/>
      </c>
      <c r="AY42" s="324" t="str">
        <f t="shared" si="45"/>
        <v/>
      </c>
      <c r="AZ42" s="338" t="str">
        <f t="shared" si="45"/>
        <v/>
      </c>
      <c r="BA42" s="324" t="str">
        <f t="shared" si="17"/>
        <v/>
      </c>
      <c r="BB42" s="499" t="str">
        <f t="shared" si="18"/>
        <v/>
      </c>
      <c r="BC42" s="55" t="str">
        <f t="shared" si="19"/>
        <v/>
      </c>
      <c r="BD42" s="500" t="str">
        <f t="shared" si="20"/>
        <v/>
      </c>
      <c r="BE42" s="55" t="str">
        <f t="shared" si="21"/>
        <v/>
      </c>
      <c r="BF42" s="500" t="str">
        <f t="shared" si="22"/>
        <v/>
      </c>
      <c r="BG42" s="56" t="str">
        <f t="shared" si="23"/>
        <v/>
      </c>
      <c r="BH42" s="502" t="str">
        <f t="shared" si="24"/>
        <v/>
      </c>
      <c r="BI42" s="57" t="str">
        <f t="shared" si="25"/>
        <v/>
      </c>
      <c r="BJ42" s="502" t="str">
        <f t="shared" si="26"/>
        <v/>
      </c>
      <c r="BK42" s="55" t="str">
        <f t="shared" si="27"/>
        <v/>
      </c>
      <c r="BL42" s="500" t="str">
        <f t="shared" si="28"/>
        <v/>
      </c>
      <c r="BM42" s="55" t="str">
        <f t="shared" si="29"/>
        <v/>
      </c>
      <c r="BN42" s="502" t="str">
        <f t="shared" si="30"/>
        <v/>
      </c>
      <c r="BO42" s="55" t="str">
        <f t="shared" si="31"/>
        <v/>
      </c>
      <c r="BP42" s="502" t="str">
        <f t="shared" si="32"/>
        <v/>
      </c>
      <c r="BQ42" s="58" t="str">
        <f t="shared" si="33"/>
        <v/>
      </c>
      <c r="BR42" s="60" t="str">
        <f t="shared" si="34"/>
        <v/>
      </c>
    </row>
    <row r="43" spans="1:70">
      <c r="A43" s="54">
        <f>IF(表示変換!A43="","",表示変換!A43)</f>
        <v>38</v>
      </c>
      <c r="B43" s="227" t="str">
        <f>IF(表示変換!B43="","",表示変換!B43)</f>
        <v/>
      </c>
      <c r="C43" s="227" t="str">
        <f ca="1">IF(表示変換!D43="","",表示変換!D43)</f>
        <v/>
      </c>
      <c r="D43" s="227" t="str">
        <f>IF(表示変換!F43="","",表示変換!F43)</f>
        <v/>
      </c>
      <c r="E43" s="325" t="str">
        <f>IF(表示変換!I43="","",表示変換!I43)</f>
        <v/>
      </c>
      <c r="F43" s="487" t="str">
        <f>IF(表示変換!J43="","",表示変換!J43)</f>
        <v/>
      </c>
      <c r="G43" s="348" t="str">
        <f>IF(表示変換!N43="","",表示変換!N43)</f>
        <v/>
      </c>
      <c r="H43" s="94" t="str">
        <f t="shared" si="37"/>
        <v/>
      </c>
      <c r="I43" s="399" t="str">
        <f>IF(表示変換!O43="","",表示変換!O43)</f>
        <v/>
      </c>
      <c r="J43" s="95" t="str">
        <f t="shared" si="38"/>
        <v/>
      </c>
      <c r="K43" s="399" t="str">
        <f>IF(表示変換!P43="","",表示変換!P43)</f>
        <v/>
      </c>
      <c r="L43" s="96" t="str">
        <f t="shared" si="39"/>
        <v/>
      </c>
      <c r="M43" s="402" t="str">
        <f>IF(表示変換!Q43="","",表示変換!Q43)</f>
        <v/>
      </c>
      <c r="N43" s="97" t="str">
        <f t="shared" si="40"/>
        <v/>
      </c>
      <c r="O43" s="402" t="str">
        <f>IF(表示変換!R43="","",表示変換!R43)</f>
        <v/>
      </c>
      <c r="P43" s="95" t="str">
        <f t="shared" si="41"/>
        <v/>
      </c>
      <c r="Q43" s="399" t="str">
        <f>IF(表示変換!S43="","",表示変換!S43)</f>
        <v/>
      </c>
      <c r="R43" s="95" t="str">
        <f t="shared" si="42"/>
        <v/>
      </c>
      <c r="S43" s="402" t="str">
        <f>IF(表示変換!T43="","",表示変換!T43)</f>
        <v/>
      </c>
      <c r="T43" s="95" t="str">
        <f t="shared" si="43"/>
        <v/>
      </c>
      <c r="U43" s="402" t="str">
        <f>IF(表示変換!U43="","",表示変換!U43)</f>
        <v/>
      </c>
      <c r="V43" s="98" t="str">
        <f t="shared" si="44"/>
        <v/>
      </c>
      <c r="W43" s="59" t="str">
        <f t="shared" si="12"/>
        <v/>
      </c>
      <c r="X43" s="162" t="str">
        <f t="shared" si="13"/>
        <v/>
      </c>
      <c r="Z43" s="232">
        <f t="shared" si="35"/>
        <v>38</v>
      </c>
      <c r="AA43" s="227" t="str">
        <f>IF(表示変換!B43="","",表示変換!B43)</f>
        <v/>
      </c>
      <c r="AB43" s="91" t="str">
        <f>IF(表示変換!C43="","",表示変換!C43)</f>
        <v/>
      </c>
      <c r="AC43" s="227" t="str">
        <f>IF(AB43="","",DATEDIF(AB43,入力!$C$3,"Y"))</f>
        <v/>
      </c>
      <c r="AD43" s="227" t="str">
        <f ca="1">IF(表示変換!D43="","",表示変換!D43)</f>
        <v/>
      </c>
      <c r="AE43" s="227" t="str">
        <f>IF(表示変換!E43="","",表示変換!E43)</f>
        <v/>
      </c>
      <c r="AF43" s="227" t="str">
        <f>IF(表示変換!F43="","",表示変換!F43)</f>
        <v/>
      </c>
      <c r="AG43" s="227" t="str">
        <f>IF(表示変換!G43="","",表示変換!G43)</f>
        <v/>
      </c>
      <c r="AH43" s="227" t="str">
        <f>IF(表示変換!H43="","",表示変換!H43)</f>
        <v/>
      </c>
      <c r="AI43" s="325" t="str">
        <f>IF(表示変換!I43="","",表示変換!I43)</f>
        <v/>
      </c>
      <c r="AJ43" s="342" t="str">
        <f>IF(表示変換!J43="","",表示変換!J43)</f>
        <v/>
      </c>
      <c r="AK43" s="325" t="str">
        <f>IF(表示変換!K43="","",表示変換!K43)</f>
        <v/>
      </c>
      <c r="AL43" s="325" t="str">
        <f>IF(表示変換!L43="","",表示変換!L43)</f>
        <v/>
      </c>
      <c r="AM43" s="407" t="str">
        <f>IF(表示変換!M43="","",表示変換!M43)</f>
        <v/>
      </c>
      <c r="AN43" s="105" t="str">
        <f t="shared" si="14"/>
        <v/>
      </c>
      <c r="AO43" s="105" t="str">
        <f t="shared" si="15"/>
        <v/>
      </c>
      <c r="AP43" s="534" t="str">
        <f t="shared" si="8"/>
        <v/>
      </c>
      <c r="AQ43" s="535" t="str">
        <f t="shared" si="9"/>
        <v/>
      </c>
      <c r="AR43" s="535" t="str">
        <f t="shared" si="10"/>
        <v/>
      </c>
      <c r="AS43" s="533" t="str">
        <f t="shared" si="16"/>
        <v/>
      </c>
      <c r="AU43" s="106">
        <f t="shared" si="45"/>
        <v>38</v>
      </c>
      <c r="AV43" s="76" t="str">
        <f t="shared" si="45"/>
        <v/>
      </c>
      <c r="AW43" s="76" t="str">
        <f t="shared" ca="1" si="45"/>
        <v/>
      </c>
      <c r="AX43" s="102" t="str">
        <f t="shared" si="45"/>
        <v/>
      </c>
      <c r="AY43" s="324" t="str">
        <f t="shared" si="45"/>
        <v/>
      </c>
      <c r="AZ43" s="338" t="str">
        <f t="shared" si="45"/>
        <v/>
      </c>
      <c r="BA43" s="324" t="str">
        <f t="shared" si="17"/>
        <v/>
      </c>
      <c r="BB43" s="499" t="str">
        <f t="shared" si="18"/>
        <v/>
      </c>
      <c r="BC43" s="55" t="str">
        <f t="shared" si="19"/>
        <v/>
      </c>
      <c r="BD43" s="500" t="str">
        <f t="shared" si="20"/>
        <v/>
      </c>
      <c r="BE43" s="55" t="str">
        <f t="shared" si="21"/>
        <v/>
      </c>
      <c r="BF43" s="500" t="str">
        <f t="shared" si="22"/>
        <v/>
      </c>
      <c r="BG43" s="56" t="str">
        <f t="shared" si="23"/>
        <v/>
      </c>
      <c r="BH43" s="502" t="str">
        <f t="shared" si="24"/>
        <v/>
      </c>
      <c r="BI43" s="57" t="str">
        <f t="shared" si="25"/>
        <v/>
      </c>
      <c r="BJ43" s="502" t="str">
        <f t="shared" si="26"/>
        <v/>
      </c>
      <c r="BK43" s="55" t="str">
        <f t="shared" si="27"/>
        <v/>
      </c>
      <c r="BL43" s="500" t="str">
        <f t="shared" si="28"/>
        <v/>
      </c>
      <c r="BM43" s="55" t="str">
        <f t="shared" si="29"/>
        <v/>
      </c>
      <c r="BN43" s="502" t="str">
        <f t="shared" si="30"/>
        <v/>
      </c>
      <c r="BO43" s="55" t="str">
        <f t="shared" si="31"/>
        <v/>
      </c>
      <c r="BP43" s="502" t="str">
        <f t="shared" si="32"/>
        <v/>
      </c>
      <c r="BQ43" s="58" t="str">
        <f t="shared" si="33"/>
        <v/>
      </c>
      <c r="BR43" s="60" t="str">
        <f t="shared" si="34"/>
        <v/>
      </c>
    </row>
    <row r="44" spans="1:70">
      <c r="A44" s="54">
        <f>IF(表示変換!A44="","",表示変換!A44)</f>
        <v>39</v>
      </c>
      <c r="B44" s="227" t="str">
        <f>IF(表示変換!B44="","",表示変換!B44)</f>
        <v/>
      </c>
      <c r="C44" s="227" t="str">
        <f ca="1">IF(表示変換!D44="","",表示変換!D44)</f>
        <v/>
      </c>
      <c r="D44" s="227" t="str">
        <f>IF(表示変換!F44="","",表示変換!F44)</f>
        <v/>
      </c>
      <c r="E44" s="325" t="str">
        <f>IF(表示変換!I44="","",表示変換!I44)</f>
        <v/>
      </c>
      <c r="F44" s="487" t="str">
        <f>IF(表示変換!J44="","",表示変換!J44)</f>
        <v/>
      </c>
      <c r="G44" s="348" t="str">
        <f>IF(表示変換!N44="","",表示変換!N44)</f>
        <v/>
      </c>
      <c r="H44" s="94" t="str">
        <f t="shared" si="37"/>
        <v/>
      </c>
      <c r="I44" s="399" t="str">
        <f>IF(表示変換!O44="","",表示変換!O44)</f>
        <v/>
      </c>
      <c r="J44" s="95" t="str">
        <f t="shared" si="38"/>
        <v/>
      </c>
      <c r="K44" s="399" t="str">
        <f>IF(表示変換!P44="","",表示変換!P44)</f>
        <v/>
      </c>
      <c r="L44" s="96" t="str">
        <f t="shared" si="39"/>
        <v/>
      </c>
      <c r="M44" s="402" t="str">
        <f>IF(表示変換!Q44="","",表示変換!Q44)</f>
        <v/>
      </c>
      <c r="N44" s="97" t="str">
        <f t="shared" si="40"/>
        <v/>
      </c>
      <c r="O44" s="402" t="str">
        <f>IF(表示変換!R44="","",表示変換!R44)</f>
        <v/>
      </c>
      <c r="P44" s="95" t="str">
        <f t="shared" si="41"/>
        <v/>
      </c>
      <c r="Q44" s="399" t="str">
        <f>IF(表示変換!S44="","",表示変換!S44)</f>
        <v/>
      </c>
      <c r="R44" s="95" t="str">
        <f t="shared" si="42"/>
        <v/>
      </c>
      <c r="S44" s="402" t="str">
        <f>IF(表示変換!T44="","",表示変換!T44)</f>
        <v/>
      </c>
      <c r="T44" s="95" t="str">
        <f t="shared" si="43"/>
        <v/>
      </c>
      <c r="U44" s="402" t="str">
        <f>IF(表示変換!U44="","",表示変換!U44)</f>
        <v/>
      </c>
      <c r="V44" s="98" t="str">
        <f t="shared" si="44"/>
        <v/>
      </c>
      <c r="W44" s="59" t="str">
        <f t="shared" si="12"/>
        <v/>
      </c>
      <c r="X44" s="162" t="str">
        <f t="shared" si="13"/>
        <v/>
      </c>
      <c r="Z44" s="232">
        <f t="shared" si="35"/>
        <v>39</v>
      </c>
      <c r="AA44" s="227" t="str">
        <f>IF(表示変換!B44="","",表示変換!B44)</f>
        <v/>
      </c>
      <c r="AB44" s="91" t="str">
        <f>IF(表示変換!C44="","",表示変換!C44)</f>
        <v/>
      </c>
      <c r="AC44" s="227" t="str">
        <f>IF(AB44="","",DATEDIF(AB44,入力!$C$3,"Y"))</f>
        <v/>
      </c>
      <c r="AD44" s="227" t="str">
        <f ca="1">IF(表示変換!D44="","",表示変換!D44)</f>
        <v/>
      </c>
      <c r="AE44" s="227" t="str">
        <f>IF(表示変換!E44="","",表示変換!E44)</f>
        <v/>
      </c>
      <c r="AF44" s="227" t="str">
        <f>IF(表示変換!F44="","",表示変換!F44)</f>
        <v/>
      </c>
      <c r="AG44" s="227" t="str">
        <f>IF(表示変換!G44="","",表示変換!G44)</f>
        <v/>
      </c>
      <c r="AH44" s="227" t="str">
        <f>IF(表示変換!H44="","",表示変換!H44)</f>
        <v/>
      </c>
      <c r="AI44" s="325" t="str">
        <f>IF(表示変換!I44="","",表示変換!I44)</f>
        <v/>
      </c>
      <c r="AJ44" s="342" t="str">
        <f>IF(表示変換!J44="","",表示変換!J44)</f>
        <v/>
      </c>
      <c r="AK44" s="325" t="str">
        <f>IF(表示変換!K44="","",表示変換!K44)</f>
        <v/>
      </c>
      <c r="AL44" s="325" t="str">
        <f>IF(表示変換!L44="","",表示変換!L44)</f>
        <v/>
      </c>
      <c r="AM44" s="407" t="str">
        <f>IF(表示変換!M44="","",表示変換!M44)</f>
        <v/>
      </c>
      <c r="AN44" s="105" t="str">
        <f t="shared" si="14"/>
        <v/>
      </c>
      <c r="AO44" s="105" t="str">
        <f t="shared" si="15"/>
        <v/>
      </c>
      <c r="AP44" s="534" t="str">
        <f t="shared" si="8"/>
        <v/>
      </c>
      <c r="AQ44" s="535" t="str">
        <f t="shared" si="9"/>
        <v/>
      </c>
      <c r="AR44" s="535" t="str">
        <f t="shared" si="10"/>
        <v/>
      </c>
      <c r="AS44" s="533" t="str">
        <f t="shared" si="16"/>
        <v/>
      </c>
      <c r="AU44" s="106">
        <f t="shared" si="45"/>
        <v>39</v>
      </c>
      <c r="AV44" s="76" t="str">
        <f t="shared" si="45"/>
        <v/>
      </c>
      <c r="AW44" s="76" t="str">
        <f t="shared" ca="1" si="45"/>
        <v/>
      </c>
      <c r="AX44" s="102" t="str">
        <f t="shared" si="45"/>
        <v/>
      </c>
      <c r="AY44" s="324" t="str">
        <f t="shared" si="45"/>
        <v/>
      </c>
      <c r="AZ44" s="338" t="str">
        <f t="shared" si="45"/>
        <v/>
      </c>
      <c r="BA44" s="324" t="str">
        <f t="shared" si="17"/>
        <v/>
      </c>
      <c r="BB44" s="499" t="str">
        <f t="shared" si="18"/>
        <v/>
      </c>
      <c r="BC44" s="55" t="str">
        <f t="shared" si="19"/>
        <v/>
      </c>
      <c r="BD44" s="500" t="str">
        <f t="shared" si="20"/>
        <v/>
      </c>
      <c r="BE44" s="55" t="str">
        <f t="shared" si="21"/>
        <v/>
      </c>
      <c r="BF44" s="500" t="str">
        <f t="shared" si="22"/>
        <v/>
      </c>
      <c r="BG44" s="56" t="str">
        <f t="shared" si="23"/>
        <v/>
      </c>
      <c r="BH44" s="502" t="str">
        <f t="shared" si="24"/>
        <v/>
      </c>
      <c r="BI44" s="57" t="str">
        <f t="shared" si="25"/>
        <v/>
      </c>
      <c r="BJ44" s="502" t="str">
        <f t="shared" si="26"/>
        <v/>
      </c>
      <c r="BK44" s="55" t="str">
        <f t="shared" si="27"/>
        <v/>
      </c>
      <c r="BL44" s="500" t="str">
        <f t="shared" si="28"/>
        <v/>
      </c>
      <c r="BM44" s="55" t="str">
        <f t="shared" si="29"/>
        <v/>
      </c>
      <c r="BN44" s="502" t="str">
        <f t="shared" si="30"/>
        <v/>
      </c>
      <c r="BO44" s="55" t="str">
        <f t="shared" si="31"/>
        <v/>
      </c>
      <c r="BP44" s="502" t="str">
        <f t="shared" si="32"/>
        <v/>
      </c>
      <c r="BQ44" s="58" t="str">
        <f t="shared" si="33"/>
        <v/>
      </c>
      <c r="BR44" s="60" t="str">
        <f t="shared" si="34"/>
        <v/>
      </c>
    </row>
    <row r="45" spans="1:70">
      <c r="A45" s="54">
        <f>IF(表示変換!A45="","",表示変換!A45)</f>
        <v>40</v>
      </c>
      <c r="B45" s="227" t="str">
        <f>IF(表示変換!B45="","",表示変換!B45)</f>
        <v/>
      </c>
      <c r="C45" s="227" t="str">
        <f ca="1">IF(表示変換!D45="","",表示変換!D45)</f>
        <v/>
      </c>
      <c r="D45" s="227" t="str">
        <f>IF(表示変換!F45="","",表示変換!F45)</f>
        <v/>
      </c>
      <c r="E45" s="325" t="str">
        <f>IF(表示変換!I45="","",表示変換!I45)</f>
        <v/>
      </c>
      <c r="F45" s="487" t="str">
        <f>IF(表示変換!J45="","",表示変換!J45)</f>
        <v/>
      </c>
      <c r="G45" s="348" t="str">
        <f>IF(表示変換!N45="","",表示変換!N45)</f>
        <v/>
      </c>
      <c r="H45" s="94" t="str">
        <f t="shared" si="37"/>
        <v/>
      </c>
      <c r="I45" s="399" t="str">
        <f>IF(表示変換!O45="","",表示変換!O45)</f>
        <v/>
      </c>
      <c r="J45" s="95" t="str">
        <f t="shared" si="38"/>
        <v/>
      </c>
      <c r="K45" s="399" t="str">
        <f>IF(表示変換!P45="","",表示変換!P45)</f>
        <v/>
      </c>
      <c r="L45" s="96" t="str">
        <f t="shared" si="39"/>
        <v/>
      </c>
      <c r="M45" s="402" t="str">
        <f>IF(表示変換!Q45="","",表示変換!Q45)</f>
        <v/>
      </c>
      <c r="N45" s="97" t="str">
        <f t="shared" si="40"/>
        <v/>
      </c>
      <c r="O45" s="402" t="str">
        <f>IF(表示変換!R45="","",表示変換!R45)</f>
        <v/>
      </c>
      <c r="P45" s="95" t="str">
        <f t="shared" si="41"/>
        <v/>
      </c>
      <c r="Q45" s="399" t="str">
        <f>IF(表示変換!S45="","",表示変換!S45)</f>
        <v/>
      </c>
      <c r="R45" s="95" t="str">
        <f t="shared" si="42"/>
        <v/>
      </c>
      <c r="S45" s="402" t="str">
        <f>IF(表示変換!T45="","",表示変換!T45)</f>
        <v/>
      </c>
      <c r="T45" s="95" t="str">
        <f t="shared" si="43"/>
        <v/>
      </c>
      <c r="U45" s="402" t="str">
        <f>IF(表示変換!U45="","",表示変換!U45)</f>
        <v/>
      </c>
      <c r="V45" s="98" t="str">
        <f t="shared" si="44"/>
        <v/>
      </c>
      <c r="W45" s="59" t="str">
        <f t="shared" si="12"/>
        <v/>
      </c>
      <c r="X45" s="162" t="str">
        <f>IF(COUNTBLANK(W45)=1,"", RANK(W45,$W$6:$W$65))</f>
        <v/>
      </c>
      <c r="Z45" s="232">
        <f t="shared" si="35"/>
        <v>40</v>
      </c>
      <c r="AA45" s="227" t="str">
        <f>IF(表示変換!B45="","",表示変換!B45)</f>
        <v/>
      </c>
      <c r="AB45" s="91" t="str">
        <f>IF(表示変換!C45="","",表示変換!C45)</f>
        <v/>
      </c>
      <c r="AC45" s="227" t="str">
        <f>IF(AB45="","",DATEDIF(AB45,入力!$C$3,"Y"))</f>
        <v/>
      </c>
      <c r="AD45" s="227" t="str">
        <f ca="1">IF(表示変換!D45="","",表示変換!D45)</f>
        <v/>
      </c>
      <c r="AE45" s="227" t="str">
        <f>IF(表示変換!E45="","",表示変換!E45)</f>
        <v/>
      </c>
      <c r="AF45" s="227" t="str">
        <f>IF(表示変換!F45="","",表示変換!F45)</f>
        <v/>
      </c>
      <c r="AG45" s="227" t="str">
        <f>IF(表示変換!G45="","",表示変換!G45)</f>
        <v/>
      </c>
      <c r="AH45" s="227" t="str">
        <f>IF(表示変換!H45="","",表示変換!H45)</f>
        <v/>
      </c>
      <c r="AI45" s="325" t="str">
        <f>IF(表示変換!I45="","",表示変換!I45)</f>
        <v/>
      </c>
      <c r="AJ45" s="342" t="str">
        <f>IF(表示変換!J45="","",表示変換!J45)</f>
        <v/>
      </c>
      <c r="AK45" s="325" t="str">
        <f>IF(表示変換!K45="","",表示変換!K45)</f>
        <v/>
      </c>
      <c r="AL45" s="325" t="str">
        <f>IF(表示変換!L45="","",表示変換!L45)</f>
        <v/>
      </c>
      <c r="AM45" s="407" t="str">
        <f>IF(表示変換!M45="","",表示変換!M45)</f>
        <v/>
      </c>
      <c r="AN45" s="105" t="str">
        <f t="shared" si="14"/>
        <v/>
      </c>
      <c r="AO45" s="105" t="str">
        <f t="shared" si="15"/>
        <v/>
      </c>
      <c r="AP45" s="534" t="str">
        <f t="shared" si="8"/>
        <v/>
      </c>
      <c r="AQ45" s="535" t="str">
        <f t="shared" si="9"/>
        <v/>
      </c>
      <c r="AR45" s="535" t="str">
        <f t="shared" si="10"/>
        <v/>
      </c>
      <c r="AS45" s="533" t="str">
        <f t="shared" si="16"/>
        <v/>
      </c>
      <c r="AU45" s="106">
        <f t="shared" si="45"/>
        <v>40</v>
      </c>
      <c r="AV45" s="76" t="str">
        <f t="shared" si="45"/>
        <v/>
      </c>
      <c r="AW45" s="76" t="str">
        <f t="shared" ca="1" si="45"/>
        <v/>
      </c>
      <c r="AX45" s="102" t="str">
        <f t="shared" si="45"/>
        <v/>
      </c>
      <c r="AY45" s="324" t="str">
        <f t="shared" si="45"/>
        <v/>
      </c>
      <c r="AZ45" s="338" t="str">
        <f t="shared" si="45"/>
        <v/>
      </c>
      <c r="BA45" s="324" t="str">
        <f t="shared" si="17"/>
        <v/>
      </c>
      <c r="BB45" s="499" t="str">
        <f t="shared" si="18"/>
        <v/>
      </c>
      <c r="BC45" s="55" t="str">
        <f t="shared" si="19"/>
        <v/>
      </c>
      <c r="BD45" s="500" t="str">
        <f t="shared" si="20"/>
        <v/>
      </c>
      <c r="BE45" s="55" t="str">
        <f t="shared" si="21"/>
        <v/>
      </c>
      <c r="BF45" s="500" t="str">
        <f t="shared" si="22"/>
        <v/>
      </c>
      <c r="BG45" s="56" t="str">
        <f t="shared" si="23"/>
        <v/>
      </c>
      <c r="BH45" s="502" t="str">
        <f t="shared" si="24"/>
        <v/>
      </c>
      <c r="BI45" s="57" t="str">
        <f t="shared" si="25"/>
        <v/>
      </c>
      <c r="BJ45" s="502" t="str">
        <f t="shared" si="26"/>
        <v/>
      </c>
      <c r="BK45" s="55" t="str">
        <f t="shared" si="27"/>
        <v/>
      </c>
      <c r="BL45" s="500" t="str">
        <f t="shared" si="28"/>
        <v/>
      </c>
      <c r="BM45" s="55" t="str">
        <f t="shared" si="29"/>
        <v/>
      </c>
      <c r="BN45" s="502" t="str">
        <f t="shared" si="30"/>
        <v/>
      </c>
      <c r="BO45" s="55" t="str">
        <f t="shared" si="31"/>
        <v/>
      </c>
      <c r="BP45" s="502" t="str">
        <f t="shared" si="32"/>
        <v/>
      </c>
      <c r="BQ45" s="58" t="str">
        <f t="shared" si="33"/>
        <v/>
      </c>
      <c r="BR45" s="60" t="str">
        <f t="shared" si="34"/>
        <v/>
      </c>
    </row>
    <row r="46" spans="1:70">
      <c r="A46" s="54">
        <f>IF(表示変換!A46="","",表示変換!A46)</f>
        <v>41</v>
      </c>
      <c r="B46" s="227" t="str">
        <f>IF(表示変換!B46="","",表示変換!B46)</f>
        <v/>
      </c>
      <c r="C46" s="227" t="str">
        <f ca="1">IF(表示変換!D46="","",表示変換!D46)</f>
        <v/>
      </c>
      <c r="D46" s="227" t="str">
        <f>IF(表示変換!F46="","",表示変換!F46)</f>
        <v/>
      </c>
      <c r="E46" s="325" t="str">
        <f>IF(表示変換!I46="","",表示変換!I46)</f>
        <v/>
      </c>
      <c r="F46" s="487" t="str">
        <f>IF(表示変換!J46="","",表示変換!J46)</f>
        <v/>
      </c>
      <c r="G46" s="348" t="str">
        <f>IF(表示変換!N46="","",表示変換!N46)</f>
        <v/>
      </c>
      <c r="H46" s="94" t="str">
        <f t="shared" si="37"/>
        <v/>
      </c>
      <c r="I46" s="399" t="str">
        <f>IF(表示変換!O46="","",表示変換!O46)</f>
        <v/>
      </c>
      <c r="J46" s="95" t="str">
        <f t="shared" si="38"/>
        <v/>
      </c>
      <c r="K46" s="399" t="str">
        <f>IF(表示変換!P46="","",表示変換!P46)</f>
        <v/>
      </c>
      <c r="L46" s="96" t="str">
        <f t="shared" si="39"/>
        <v/>
      </c>
      <c r="M46" s="402" t="str">
        <f>IF(表示変換!Q46="","",表示変換!Q46)</f>
        <v/>
      </c>
      <c r="N46" s="97" t="str">
        <f t="shared" si="40"/>
        <v/>
      </c>
      <c r="O46" s="402" t="str">
        <f>IF(表示変換!R46="","",表示変換!R46)</f>
        <v/>
      </c>
      <c r="P46" s="95" t="str">
        <f t="shared" si="41"/>
        <v/>
      </c>
      <c r="Q46" s="399" t="str">
        <f>IF(表示変換!S46="","",表示変換!S46)</f>
        <v/>
      </c>
      <c r="R46" s="95" t="str">
        <f t="shared" si="42"/>
        <v/>
      </c>
      <c r="S46" s="402" t="str">
        <f>IF(表示変換!T46="","",表示変換!T46)</f>
        <v/>
      </c>
      <c r="T46" s="95" t="str">
        <f t="shared" si="43"/>
        <v/>
      </c>
      <c r="U46" s="402" t="str">
        <f>IF(表示変換!U46="","",表示変換!U46)</f>
        <v/>
      </c>
      <c r="V46" s="98" t="str">
        <f t="shared" si="44"/>
        <v/>
      </c>
      <c r="W46" s="59" t="str">
        <f t="shared" si="12"/>
        <v/>
      </c>
      <c r="X46" s="162" t="str">
        <f t="shared" si="13"/>
        <v/>
      </c>
      <c r="Z46" s="232">
        <f t="shared" si="35"/>
        <v>41</v>
      </c>
      <c r="AA46" s="227" t="str">
        <f>IF(表示変換!B46="","",表示変換!B46)</f>
        <v/>
      </c>
      <c r="AB46" s="91" t="str">
        <f>IF(表示変換!C46="","",表示変換!C46)</f>
        <v/>
      </c>
      <c r="AC46" s="227" t="str">
        <f>IF(AB46="","",DATEDIF(AB46,入力!$C$3,"Y"))</f>
        <v/>
      </c>
      <c r="AD46" s="227" t="str">
        <f ca="1">IF(表示変換!D46="","",表示変換!D46)</f>
        <v/>
      </c>
      <c r="AE46" s="227" t="str">
        <f>IF(表示変換!E46="","",表示変換!E46)</f>
        <v/>
      </c>
      <c r="AF46" s="227" t="str">
        <f>IF(表示変換!F46="","",表示変換!F46)</f>
        <v/>
      </c>
      <c r="AG46" s="227" t="str">
        <f>IF(表示変換!G46="","",表示変換!G46)</f>
        <v/>
      </c>
      <c r="AH46" s="227" t="str">
        <f>IF(表示変換!H46="","",表示変換!H46)</f>
        <v/>
      </c>
      <c r="AI46" s="325" t="str">
        <f>IF(表示変換!I46="","",表示変換!I46)</f>
        <v/>
      </c>
      <c r="AJ46" s="342" t="str">
        <f>IF(表示変換!J46="","",表示変換!J46)</f>
        <v/>
      </c>
      <c r="AK46" s="325" t="str">
        <f>IF(表示変換!K46="","",表示変換!K46)</f>
        <v/>
      </c>
      <c r="AL46" s="325" t="str">
        <f>IF(表示変換!L46="","",表示変換!L46)</f>
        <v/>
      </c>
      <c r="AM46" s="407" t="str">
        <f>IF(表示変換!M46="","",表示変換!M46)</f>
        <v/>
      </c>
      <c r="AN46" s="105" t="str">
        <f t="shared" si="14"/>
        <v/>
      </c>
      <c r="AO46" s="105" t="str">
        <f t="shared" si="15"/>
        <v/>
      </c>
      <c r="AP46" s="534" t="str">
        <f t="shared" si="8"/>
        <v/>
      </c>
      <c r="AQ46" s="535" t="str">
        <f t="shared" si="9"/>
        <v/>
      </c>
      <c r="AR46" s="535" t="str">
        <f t="shared" si="10"/>
        <v/>
      </c>
      <c r="AS46" s="533" t="str">
        <f t="shared" si="16"/>
        <v/>
      </c>
      <c r="AU46" s="106">
        <f t="shared" si="45"/>
        <v>41</v>
      </c>
      <c r="AV46" s="76" t="str">
        <f t="shared" si="45"/>
        <v/>
      </c>
      <c r="AW46" s="76" t="str">
        <f t="shared" ca="1" si="45"/>
        <v/>
      </c>
      <c r="AX46" s="102" t="str">
        <f t="shared" si="45"/>
        <v/>
      </c>
      <c r="AY46" s="324" t="str">
        <f t="shared" si="45"/>
        <v/>
      </c>
      <c r="AZ46" s="338" t="str">
        <f t="shared" si="45"/>
        <v/>
      </c>
      <c r="BA46" s="324" t="str">
        <f t="shared" si="17"/>
        <v/>
      </c>
      <c r="BB46" s="499" t="str">
        <f t="shared" si="18"/>
        <v/>
      </c>
      <c r="BC46" s="55" t="str">
        <f t="shared" si="19"/>
        <v/>
      </c>
      <c r="BD46" s="500" t="str">
        <f t="shared" si="20"/>
        <v/>
      </c>
      <c r="BE46" s="55" t="str">
        <f t="shared" si="21"/>
        <v/>
      </c>
      <c r="BF46" s="500" t="str">
        <f t="shared" si="22"/>
        <v/>
      </c>
      <c r="BG46" s="56" t="str">
        <f t="shared" si="23"/>
        <v/>
      </c>
      <c r="BH46" s="502" t="str">
        <f t="shared" si="24"/>
        <v/>
      </c>
      <c r="BI46" s="57" t="str">
        <f t="shared" si="25"/>
        <v/>
      </c>
      <c r="BJ46" s="502" t="str">
        <f t="shared" si="26"/>
        <v/>
      </c>
      <c r="BK46" s="55" t="str">
        <f t="shared" si="27"/>
        <v/>
      </c>
      <c r="BL46" s="500" t="str">
        <f t="shared" si="28"/>
        <v/>
      </c>
      <c r="BM46" s="55" t="str">
        <f t="shared" si="29"/>
        <v/>
      </c>
      <c r="BN46" s="502" t="str">
        <f t="shared" si="30"/>
        <v/>
      </c>
      <c r="BO46" s="55" t="str">
        <f t="shared" si="31"/>
        <v/>
      </c>
      <c r="BP46" s="502" t="str">
        <f t="shared" si="32"/>
        <v/>
      </c>
      <c r="BQ46" s="58" t="str">
        <f t="shared" si="33"/>
        <v/>
      </c>
      <c r="BR46" s="60" t="str">
        <f t="shared" si="34"/>
        <v/>
      </c>
    </row>
    <row r="47" spans="1:70">
      <c r="A47" s="54">
        <f>IF(表示変換!A47="","",表示変換!A47)</f>
        <v>42</v>
      </c>
      <c r="B47" s="227" t="str">
        <f>IF(表示変換!B47="","",表示変換!B47)</f>
        <v/>
      </c>
      <c r="C47" s="227" t="str">
        <f ca="1">IF(表示変換!D47="","",表示変換!D47)</f>
        <v/>
      </c>
      <c r="D47" s="227" t="str">
        <f>IF(表示変換!F47="","",表示変換!F47)</f>
        <v/>
      </c>
      <c r="E47" s="325" t="str">
        <f>IF(表示変換!I47="","",表示変換!I47)</f>
        <v/>
      </c>
      <c r="F47" s="487" t="str">
        <f>IF(表示変換!J47="","",表示変換!J47)</f>
        <v/>
      </c>
      <c r="G47" s="348" t="str">
        <f>IF(表示変換!N47="","",表示変換!N47)</f>
        <v/>
      </c>
      <c r="H47" s="94" t="str">
        <f t="shared" si="37"/>
        <v/>
      </c>
      <c r="I47" s="399" t="str">
        <f>IF(表示変換!O47="","",表示変換!O47)</f>
        <v/>
      </c>
      <c r="J47" s="95" t="str">
        <f t="shared" si="38"/>
        <v/>
      </c>
      <c r="K47" s="399" t="str">
        <f>IF(表示変換!P47="","",表示変換!P47)</f>
        <v/>
      </c>
      <c r="L47" s="96" t="str">
        <f t="shared" si="39"/>
        <v/>
      </c>
      <c r="M47" s="402" t="str">
        <f>IF(表示変換!Q47="","",表示変換!Q47)</f>
        <v/>
      </c>
      <c r="N47" s="97" t="str">
        <f t="shared" si="40"/>
        <v/>
      </c>
      <c r="O47" s="402" t="str">
        <f>IF(表示変換!R47="","",表示変換!R47)</f>
        <v/>
      </c>
      <c r="P47" s="95" t="str">
        <f t="shared" si="41"/>
        <v/>
      </c>
      <c r="Q47" s="399" t="str">
        <f>IF(表示変換!S47="","",表示変換!S47)</f>
        <v/>
      </c>
      <c r="R47" s="95" t="str">
        <f t="shared" si="42"/>
        <v/>
      </c>
      <c r="S47" s="402" t="str">
        <f>IF(表示変換!T47="","",表示変換!T47)</f>
        <v/>
      </c>
      <c r="T47" s="95" t="str">
        <f t="shared" si="43"/>
        <v/>
      </c>
      <c r="U47" s="402" t="str">
        <f>IF(表示変換!U47="","",表示変換!U47)</f>
        <v/>
      </c>
      <c r="V47" s="98" t="str">
        <f t="shared" si="44"/>
        <v/>
      </c>
      <c r="W47" s="59" t="str">
        <f t="shared" si="12"/>
        <v/>
      </c>
      <c r="X47" s="162" t="str">
        <f t="shared" si="13"/>
        <v/>
      </c>
      <c r="Z47" s="232">
        <f t="shared" si="35"/>
        <v>42</v>
      </c>
      <c r="AA47" s="227" t="str">
        <f>IF(表示変換!B47="","",表示変換!B47)</f>
        <v/>
      </c>
      <c r="AB47" s="91" t="str">
        <f>IF(表示変換!C47="","",表示変換!C47)</f>
        <v/>
      </c>
      <c r="AC47" s="227" t="str">
        <f>IF(AB47="","",DATEDIF(AB47,入力!$C$3,"Y"))</f>
        <v/>
      </c>
      <c r="AD47" s="227" t="str">
        <f ca="1">IF(表示変換!D47="","",表示変換!D47)</f>
        <v/>
      </c>
      <c r="AE47" s="227" t="str">
        <f>IF(表示変換!E47="","",表示変換!E47)</f>
        <v/>
      </c>
      <c r="AF47" s="227" t="str">
        <f>IF(表示変換!F47="","",表示変換!F47)</f>
        <v/>
      </c>
      <c r="AG47" s="227" t="str">
        <f>IF(表示変換!G47="","",表示変換!G47)</f>
        <v/>
      </c>
      <c r="AH47" s="227" t="str">
        <f>IF(表示変換!H47="","",表示変換!H47)</f>
        <v/>
      </c>
      <c r="AI47" s="325" t="str">
        <f>IF(表示変換!I47="","",表示変換!I47)</f>
        <v/>
      </c>
      <c r="AJ47" s="342" t="str">
        <f>IF(表示変換!J47="","",表示変換!J47)</f>
        <v/>
      </c>
      <c r="AK47" s="325" t="str">
        <f>IF(表示変換!K47="","",表示変換!K47)</f>
        <v/>
      </c>
      <c r="AL47" s="325" t="str">
        <f>IF(表示変換!L47="","",表示変換!L47)</f>
        <v/>
      </c>
      <c r="AM47" s="407" t="str">
        <f>IF(表示変換!M47="","",表示変換!M47)</f>
        <v/>
      </c>
      <c r="AN47" s="105" t="str">
        <f t="shared" si="14"/>
        <v/>
      </c>
      <c r="AO47" s="105" t="str">
        <f t="shared" si="15"/>
        <v/>
      </c>
      <c r="AP47" s="534" t="str">
        <f t="shared" si="8"/>
        <v/>
      </c>
      <c r="AQ47" s="535" t="str">
        <f t="shared" si="9"/>
        <v/>
      </c>
      <c r="AR47" s="535" t="str">
        <f t="shared" si="10"/>
        <v/>
      </c>
      <c r="AS47" s="533" t="str">
        <f t="shared" si="16"/>
        <v/>
      </c>
      <c r="AU47" s="106">
        <f t="shared" si="45"/>
        <v>42</v>
      </c>
      <c r="AV47" s="76" t="str">
        <f t="shared" si="45"/>
        <v/>
      </c>
      <c r="AW47" s="76" t="str">
        <f t="shared" ca="1" si="45"/>
        <v/>
      </c>
      <c r="AX47" s="102" t="str">
        <f t="shared" si="45"/>
        <v/>
      </c>
      <c r="AY47" s="324" t="str">
        <f t="shared" si="45"/>
        <v/>
      </c>
      <c r="AZ47" s="338" t="str">
        <f t="shared" si="45"/>
        <v/>
      </c>
      <c r="BA47" s="324" t="str">
        <f t="shared" si="17"/>
        <v/>
      </c>
      <c r="BB47" s="499" t="str">
        <f t="shared" si="18"/>
        <v/>
      </c>
      <c r="BC47" s="55" t="str">
        <f t="shared" si="19"/>
        <v/>
      </c>
      <c r="BD47" s="500" t="str">
        <f t="shared" si="20"/>
        <v/>
      </c>
      <c r="BE47" s="55" t="str">
        <f t="shared" si="21"/>
        <v/>
      </c>
      <c r="BF47" s="500" t="str">
        <f t="shared" si="22"/>
        <v/>
      </c>
      <c r="BG47" s="56" t="str">
        <f t="shared" si="23"/>
        <v/>
      </c>
      <c r="BH47" s="502" t="str">
        <f t="shared" si="24"/>
        <v/>
      </c>
      <c r="BI47" s="57" t="str">
        <f t="shared" si="25"/>
        <v/>
      </c>
      <c r="BJ47" s="502" t="str">
        <f t="shared" si="26"/>
        <v/>
      </c>
      <c r="BK47" s="55" t="str">
        <f t="shared" si="27"/>
        <v/>
      </c>
      <c r="BL47" s="500" t="str">
        <f t="shared" si="28"/>
        <v/>
      </c>
      <c r="BM47" s="55" t="str">
        <f t="shared" si="29"/>
        <v/>
      </c>
      <c r="BN47" s="502" t="str">
        <f t="shared" si="30"/>
        <v/>
      </c>
      <c r="BO47" s="55" t="str">
        <f t="shared" si="31"/>
        <v/>
      </c>
      <c r="BP47" s="502" t="str">
        <f t="shared" si="32"/>
        <v/>
      </c>
      <c r="BQ47" s="58" t="str">
        <f t="shared" si="33"/>
        <v/>
      </c>
      <c r="BR47" s="60" t="str">
        <f t="shared" si="34"/>
        <v/>
      </c>
    </row>
    <row r="48" spans="1:70">
      <c r="A48" s="54">
        <f>IF(表示変換!A48="","",表示変換!A48)</f>
        <v>43</v>
      </c>
      <c r="B48" s="227" t="str">
        <f>IF(表示変換!B48="","",表示変換!B48)</f>
        <v/>
      </c>
      <c r="C48" s="227" t="str">
        <f ca="1">IF(表示変換!D48="","",表示変換!D48)</f>
        <v/>
      </c>
      <c r="D48" s="227" t="str">
        <f>IF(表示変換!F48="","",表示変換!F48)</f>
        <v/>
      </c>
      <c r="E48" s="325" t="str">
        <f>IF(表示変換!I48="","",表示変換!I48)</f>
        <v/>
      </c>
      <c r="F48" s="487" t="str">
        <f>IF(表示変換!J48="","",表示変換!J48)</f>
        <v/>
      </c>
      <c r="G48" s="348" t="str">
        <f>IF(表示変換!N48="","",表示変換!N48)</f>
        <v/>
      </c>
      <c r="H48" s="94" t="str">
        <f t="shared" si="37"/>
        <v/>
      </c>
      <c r="I48" s="399" t="str">
        <f>IF(表示変換!O48="","",表示変換!O48)</f>
        <v/>
      </c>
      <c r="J48" s="95" t="str">
        <f t="shared" si="38"/>
        <v/>
      </c>
      <c r="K48" s="399" t="str">
        <f>IF(表示変換!P48="","",表示変換!P48)</f>
        <v/>
      </c>
      <c r="L48" s="96" t="str">
        <f t="shared" si="39"/>
        <v/>
      </c>
      <c r="M48" s="402" t="str">
        <f>IF(表示変換!Q48="","",表示変換!Q48)</f>
        <v/>
      </c>
      <c r="N48" s="97" t="str">
        <f t="shared" si="40"/>
        <v/>
      </c>
      <c r="O48" s="402" t="str">
        <f>IF(表示変換!R48="","",表示変換!R48)</f>
        <v/>
      </c>
      <c r="P48" s="95" t="str">
        <f t="shared" si="41"/>
        <v/>
      </c>
      <c r="Q48" s="399" t="str">
        <f>IF(表示変換!S48="","",表示変換!S48)</f>
        <v/>
      </c>
      <c r="R48" s="95" t="str">
        <f t="shared" si="42"/>
        <v/>
      </c>
      <c r="S48" s="402" t="str">
        <f>IF(表示変換!T48="","",表示変換!T48)</f>
        <v/>
      </c>
      <c r="T48" s="95" t="str">
        <f t="shared" si="43"/>
        <v/>
      </c>
      <c r="U48" s="402" t="str">
        <f>IF(表示変換!U48="","",表示変換!U48)</f>
        <v/>
      </c>
      <c r="V48" s="98" t="str">
        <f t="shared" si="44"/>
        <v/>
      </c>
      <c r="W48" s="59" t="str">
        <f t="shared" si="12"/>
        <v/>
      </c>
      <c r="X48" s="162" t="str">
        <f t="shared" si="13"/>
        <v/>
      </c>
      <c r="Z48" s="232">
        <f t="shared" si="35"/>
        <v>43</v>
      </c>
      <c r="AA48" s="227" t="str">
        <f>IF(表示変換!B48="","",表示変換!B48)</f>
        <v/>
      </c>
      <c r="AB48" s="91" t="str">
        <f>IF(表示変換!C48="","",表示変換!C48)</f>
        <v/>
      </c>
      <c r="AC48" s="227" t="str">
        <f>IF(AB48="","",DATEDIF(AB48,入力!$C$3,"Y"))</f>
        <v/>
      </c>
      <c r="AD48" s="227" t="str">
        <f ca="1">IF(表示変換!D48="","",表示変換!D48)</f>
        <v/>
      </c>
      <c r="AE48" s="227" t="str">
        <f>IF(表示変換!E48="","",表示変換!E48)</f>
        <v/>
      </c>
      <c r="AF48" s="227" t="str">
        <f>IF(表示変換!F48="","",表示変換!F48)</f>
        <v/>
      </c>
      <c r="AG48" s="227" t="str">
        <f>IF(表示変換!G48="","",表示変換!G48)</f>
        <v/>
      </c>
      <c r="AH48" s="227" t="str">
        <f>IF(表示変換!H48="","",表示変換!H48)</f>
        <v/>
      </c>
      <c r="AI48" s="325" t="str">
        <f>IF(表示変換!I48="","",表示変換!I48)</f>
        <v/>
      </c>
      <c r="AJ48" s="342" t="str">
        <f>IF(表示変換!J48="","",表示変換!J48)</f>
        <v/>
      </c>
      <c r="AK48" s="325" t="str">
        <f>IF(表示変換!K48="","",表示変換!K48)</f>
        <v/>
      </c>
      <c r="AL48" s="325" t="str">
        <f>IF(表示変換!L48="","",表示変換!L48)</f>
        <v/>
      </c>
      <c r="AM48" s="407" t="str">
        <f>IF(表示変換!M48="","",表示変換!M48)</f>
        <v/>
      </c>
      <c r="AN48" s="105" t="str">
        <f t="shared" si="14"/>
        <v/>
      </c>
      <c r="AO48" s="105" t="str">
        <f t="shared" si="15"/>
        <v/>
      </c>
      <c r="AP48" s="534" t="str">
        <f t="shared" si="8"/>
        <v/>
      </c>
      <c r="AQ48" s="535" t="str">
        <f t="shared" si="9"/>
        <v/>
      </c>
      <c r="AR48" s="535" t="str">
        <f t="shared" si="10"/>
        <v/>
      </c>
      <c r="AS48" s="533" t="str">
        <f t="shared" si="16"/>
        <v/>
      </c>
      <c r="AU48" s="106">
        <f t="shared" si="45"/>
        <v>43</v>
      </c>
      <c r="AV48" s="76" t="str">
        <f t="shared" si="45"/>
        <v/>
      </c>
      <c r="AW48" s="76" t="str">
        <f t="shared" ca="1" si="45"/>
        <v/>
      </c>
      <c r="AX48" s="102" t="str">
        <f t="shared" si="45"/>
        <v/>
      </c>
      <c r="AY48" s="324" t="str">
        <f t="shared" si="45"/>
        <v/>
      </c>
      <c r="AZ48" s="338" t="str">
        <f t="shared" si="45"/>
        <v/>
      </c>
      <c r="BA48" s="324" t="str">
        <f t="shared" si="17"/>
        <v/>
      </c>
      <c r="BB48" s="499" t="str">
        <f t="shared" si="18"/>
        <v/>
      </c>
      <c r="BC48" s="55" t="str">
        <f t="shared" si="19"/>
        <v/>
      </c>
      <c r="BD48" s="500" t="str">
        <f t="shared" si="20"/>
        <v/>
      </c>
      <c r="BE48" s="55" t="str">
        <f t="shared" si="21"/>
        <v/>
      </c>
      <c r="BF48" s="500" t="str">
        <f t="shared" si="22"/>
        <v/>
      </c>
      <c r="BG48" s="56" t="str">
        <f t="shared" si="23"/>
        <v/>
      </c>
      <c r="BH48" s="502" t="str">
        <f t="shared" si="24"/>
        <v/>
      </c>
      <c r="BI48" s="57" t="str">
        <f t="shared" si="25"/>
        <v/>
      </c>
      <c r="BJ48" s="502" t="str">
        <f t="shared" si="26"/>
        <v/>
      </c>
      <c r="BK48" s="55" t="str">
        <f t="shared" si="27"/>
        <v/>
      </c>
      <c r="BL48" s="500" t="str">
        <f t="shared" si="28"/>
        <v/>
      </c>
      <c r="BM48" s="55" t="str">
        <f t="shared" si="29"/>
        <v/>
      </c>
      <c r="BN48" s="502" t="str">
        <f t="shared" si="30"/>
        <v/>
      </c>
      <c r="BO48" s="55" t="str">
        <f t="shared" si="31"/>
        <v/>
      </c>
      <c r="BP48" s="502" t="str">
        <f t="shared" si="32"/>
        <v/>
      </c>
      <c r="BQ48" s="58" t="str">
        <f t="shared" si="33"/>
        <v/>
      </c>
      <c r="BR48" s="60" t="str">
        <f t="shared" si="34"/>
        <v/>
      </c>
    </row>
    <row r="49" spans="1:70">
      <c r="A49" s="54">
        <f>IF(表示変換!A49="","",表示変換!A49)</f>
        <v>44</v>
      </c>
      <c r="B49" s="227" t="str">
        <f>IF(表示変換!B49="","",表示変換!B49)</f>
        <v/>
      </c>
      <c r="C49" s="227" t="str">
        <f ca="1">IF(表示変換!D49="","",表示変換!D49)</f>
        <v/>
      </c>
      <c r="D49" s="227" t="str">
        <f>IF(表示変換!F49="","",表示変換!F49)</f>
        <v/>
      </c>
      <c r="E49" s="325" t="str">
        <f>IF(表示変換!I49="","",表示変換!I49)</f>
        <v/>
      </c>
      <c r="F49" s="487" t="str">
        <f>IF(表示変換!J49="","",表示変換!J49)</f>
        <v/>
      </c>
      <c r="G49" s="348" t="str">
        <f>IF(表示変換!N49="","",表示変換!N49)</f>
        <v/>
      </c>
      <c r="H49" s="94" t="str">
        <f t="shared" si="37"/>
        <v/>
      </c>
      <c r="I49" s="399" t="str">
        <f>IF(表示変換!O49="","",表示変換!O49)</f>
        <v/>
      </c>
      <c r="J49" s="95" t="str">
        <f t="shared" si="38"/>
        <v/>
      </c>
      <c r="K49" s="399" t="str">
        <f>IF(表示変換!P49="","",表示変換!P49)</f>
        <v/>
      </c>
      <c r="L49" s="96" t="str">
        <f t="shared" si="39"/>
        <v/>
      </c>
      <c r="M49" s="402" t="str">
        <f>IF(表示変換!Q49="","",表示変換!Q49)</f>
        <v/>
      </c>
      <c r="N49" s="97" t="str">
        <f t="shared" si="40"/>
        <v/>
      </c>
      <c r="O49" s="402" t="str">
        <f>IF(表示変換!R49="","",表示変換!R49)</f>
        <v/>
      </c>
      <c r="P49" s="95" t="str">
        <f t="shared" si="41"/>
        <v/>
      </c>
      <c r="Q49" s="399" t="str">
        <f>IF(表示変換!S49="","",表示変換!S49)</f>
        <v/>
      </c>
      <c r="R49" s="95" t="str">
        <f t="shared" si="42"/>
        <v/>
      </c>
      <c r="S49" s="402" t="str">
        <f>IF(表示変換!T49="","",表示変換!T49)</f>
        <v/>
      </c>
      <c r="T49" s="95" t="str">
        <f t="shared" si="43"/>
        <v/>
      </c>
      <c r="U49" s="402" t="str">
        <f>IF(表示変換!U49="","",表示変換!U49)</f>
        <v/>
      </c>
      <c r="V49" s="98" t="str">
        <f t="shared" si="44"/>
        <v/>
      </c>
      <c r="W49" s="59" t="str">
        <f t="shared" si="12"/>
        <v/>
      </c>
      <c r="X49" s="162" t="str">
        <f t="shared" si="13"/>
        <v/>
      </c>
      <c r="Z49" s="232">
        <f t="shared" si="35"/>
        <v>44</v>
      </c>
      <c r="AA49" s="227" t="str">
        <f>IF(表示変換!B49="","",表示変換!B49)</f>
        <v/>
      </c>
      <c r="AB49" s="91" t="str">
        <f>IF(表示変換!C49="","",表示変換!C49)</f>
        <v/>
      </c>
      <c r="AC49" s="227" t="str">
        <f>IF(AB49="","",DATEDIF(AB49,入力!$C$3,"Y"))</f>
        <v/>
      </c>
      <c r="AD49" s="227" t="str">
        <f ca="1">IF(表示変換!D49="","",表示変換!D49)</f>
        <v/>
      </c>
      <c r="AE49" s="227" t="str">
        <f>IF(表示変換!E49="","",表示変換!E49)</f>
        <v/>
      </c>
      <c r="AF49" s="227" t="str">
        <f>IF(表示変換!F49="","",表示変換!F49)</f>
        <v/>
      </c>
      <c r="AG49" s="227" t="str">
        <f>IF(表示変換!G49="","",表示変換!G49)</f>
        <v/>
      </c>
      <c r="AH49" s="227" t="str">
        <f>IF(表示変換!H49="","",表示変換!H49)</f>
        <v/>
      </c>
      <c r="AI49" s="325" t="str">
        <f>IF(表示変換!I49="","",表示変換!I49)</f>
        <v/>
      </c>
      <c r="AJ49" s="342" t="str">
        <f>IF(表示変換!J49="","",表示変換!J49)</f>
        <v/>
      </c>
      <c r="AK49" s="325" t="str">
        <f>IF(表示変換!K49="","",表示変換!K49)</f>
        <v/>
      </c>
      <c r="AL49" s="325" t="str">
        <f>IF(表示変換!L49="","",表示変換!L49)</f>
        <v/>
      </c>
      <c r="AM49" s="407" t="str">
        <f>IF(表示変換!M49="","",表示変換!M49)</f>
        <v/>
      </c>
      <c r="AN49" s="105" t="str">
        <f t="shared" si="14"/>
        <v/>
      </c>
      <c r="AO49" s="105" t="str">
        <f t="shared" si="15"/>
        <v/>
      </c>
      <c r="AP49" s="534" t="str">
        <f t="shared" si="8"/>
        <v/>
      </c>
      <c r="AQ49" s="535" t="str">
        <f t="shared" si="9"/>
        <v/>
      </c>
      <c r="AR49" s="535" t="str">
        <f t="shared" si="10"/>
        <v/>
      </c>
      <c r="AS49" s="533" t="str">
        <f t="shared" si="16"/>
        <v/>
      </c>
      <c r="AU49" s="106">
        <f t="shared" si="45"/>
        <v>44</v>
      </c>
      <c r="AV49" s="76" t="str">
        <f t="shared" si="45"/>
        <v/>
      </c>
      <c r="AW49" s="76" t="str">
        <f t="shared" ca="1" si="45"/>
        <v/>
      </c>
      <c r="AX49" s="102" t="str">
        <f t="shared" si="45"/>
        <v/>
      </c>
      <c r="AY49" s="324" t="str">
        <f t="shared" si="45"/>
        <v/>
      </c>
      <c r="AZ49" s="338" t="str">
        <f t="shared" si="45"/>
        <v/>
      </c>
      <c r="BA49" s="324" t="str">
        <f t="shared" si="17"/>
        <v/>
      </c>
      <c r="BB49" s="499" t="str">
        <f t="shared" si="18"/>
        <v/>
      </c>
      <c r="BC49" s="55" t="str">
        <f t="shared" si="19"/>
        <v/>
      </c>
      <c r="BD49" s="500" t="str">
        <f t="shared" si="20"/>
        <v/>
      </c>
      <c r="BE49" s="55" t="str">
        <f t="shared" si="21"/>
        <v/>
      </c>
      <c r="BF49" s="500" t="str">
        <f t="shared" si="22"/>
        <v/>
      </c>
      <c r="BG49" s="56" t="str">
        <f t="shared" si="23"/>
        <v/>
      </c>
      <c r="BH49" s="502" t="str">
        <f t="shared" si="24"/>
        <v/>
      </c>
      <c r="BI49" s="57" t="str">
        <f t="shared" si="25"/>
        <v/>
      </c>
      <c r="BJ49" s="502" t="str">
        <f t="shared" si="26"/>
        <v/>
      </c>
      <c r="BK49" s="55" t="str">
        <f t="shared" si="27"/>
        <v/>
      </c>
      <c r="BL49" s="500" t="str">
        <f t="shared" si="28"/>
        <v/>
      </c>
      <c r="BM49" s="55" t="str">
        <f t="shared" si="29"/>
        <v/>
      </c>
      <c r="BN49" s="502" t="str">
        <f t="shared" si="30"/>
        <v/>
      </c>
      <c r="BO49" s="55" t="str">
        <f t="shared" si="31"/>
        <v/>
      </c>
      <c r="BP49" s="502" t="str">
        <f t="shared" si="32"/>
        <v/>
      </c>
      <c r="BQ49" s="58" t="str">
        <f t="shared" si="33"/>
        <v/>
      </c>
      <c r="BR49" s="60" t="str">
        <f t="shared" si="34"/>
        <v/>
      </c>
    </row>
    <row r="50" spans="1:70">
      <c r="A50" s="54">
        <f>IF(表示変換!A50="","",表示変換!A50)</f>
        <v>45</v>
      </c>
      <c r="B50" s="227" t="str">
        <f>IF(表示変換!B50="","",表示変換!B50)</f>
        <v/>
      </c>
      <c r="C50" s="227" t="str">
        <f ca="1">IF(表示変換!D50="","",表示変換!D50)</f>
        <v/>
      </c>
      <c r="D50" s="227" t="str">
        <f>IF(表示変換!F50="","",表示変換!F50)</f>
        <v/>
      </c>
      <c r="E50" s="325" t="str">
        <f>IF(表示変換!I50="","",表示変換!I50)</f>
        <v/>
      </c>
      <c r="F50" s="487" t="str">
        <f>IF(表示変換!J50="","",表示変換!J50)</f>
        <v/>
      </c>
      <c r="G50" s="348" t="str">
        <f>IF(表示変換!N50="","",表示変換!N50)</f>
        <v/>
      </c>
      <c r="H50" s="94" t="str">
        <f t="shared" si="37"/>
        <v/>
      </c>
      <c r="I50" s="399" t="str">
        <f>IF(表示変換!O50="","",表示変換!O50)</f>
        <v/>
      </c>
      <c r="J50" s="95" t="str">
        <f t="shared" si="38"/>
        <v/>
      </c>
      <c r="K50" s="399" t="str">
        <f>IF(表示変換!P50="","",表示変換!P50)</f>
        <v/>
      </c>
      <c r="L50" s="96" t="str">
        <f t="shared" si="39"/>
        <v/>
      </c>
      <c r="M50" s="402" t="str">
        <f>IF(表示変換!Q50="","",表示変換!Q50)</f>
        <v/>
      </c>
      <c r="N50" s="97" t="str">
        <f t="shared" si="40"/>
        <v/>
      </c>
      <c r="O50" s="402" t="str">
        <f>IF(表示変換!R50="","",表示変換!R50)</f>
        <v/>
      </c>
      <c r="P50" s="95" t="str">
        <f t="shared" si="41"/>
        <v/>
      </c>
      <c r="Q50" s="399" t="str">
        <f>IF(表示変換!S50="","",表示変換!S50)</f>
        <v/>
      </c>
      <c r="R50" s="95" t="str">
        <f t="shared" si="42"/>
        <v/>
      </c>
      <c r="S50" s="402" t="str">
        <f>IF(表示変換!T50="","",表示変換!T50)</f>
        <v/>
      </c>
      <c r="T50" s="95" t="str">
        <f t="shared" si="43"/>
        <v/>
      </c>
      <c r="U50" s="402" t="str">
        <f>IF(表示変換!U50="","",表示変換!U50)</f>
        <v/>
      </c>
      <c r="V50" s="98" t="str">
        <f t="shared" si="44"/>
        <v/>
      </c>
      <c r="W50" s="59" t="str">
        <f t="shared" si="12"/>
        <v/>
      </c>
      <c r="X50" s="162" t="str">
        <f t="shared" si="13"/>
        <v/>
      </c>
      <c r="Z50" s="232">
        <f t="shared" si="35"/>
        <v>45</v>
      </c>
      <c r="AA50" s="227" t="str">
        <f>IF(表示変換!B50="","",表示変換!B50)</f>
        <v/>
      </c>
      <c r="AB50" s="91" t="str">
        <f>IF(表示変換!C50="","",表示変換!C50)</f>
        <v/>
      </c>
      <c r="AC50" s="227" t="str">
        <f>IF(AB50="","",DATEDIF(AB50,入力!$C$3,"Y"))</f>
        <v/>
      </c>
      <c r="AD50" s="227" t="str">
        <f ca="1">IF(表示変換!D50="","",表示変換!D50)</f>
        <v/>
      </c>
      <c r="AE50" s="227" t="str">
        <f>IF(表示変換!E50="","",表示変換!E50)</f>
        <v/>
      </c>
      <c r="AF50" s="227" t="str">
        <f>IF(表示変換!F50="","",表示変換!F50)</f>
        <v/>
      </c>
      <c r="AG50" s="227" t="str">
        <f>IF(表示変換!G50="","",表示変換!G50)</f>
        <v/>
      </c>
      <c r="AH50" s="227" t="str">
        <f>IF(表示変換!H50="","",表示変換!H50)</f>
        <v/>
      </c>
      <c r="AI50" s="325" t="str">
        <f>IF(表示変換!I50="","",表示変換!I50)</f>
        <v/>
      </c>
      <c r="AJ50" s="342" t="str">
        <f>IF(表示変換!J50="","",表示変換!J50)</f>
        <v/>
      </c>
      <c r="AK50" s="325" t="str">
        <f>IF(表示変換!K50="","",表示変換!K50)</f>
        <v/>
      </c>
      <c r="AL50" s="325" t="str">
        <f>IF(表示変換!L50="","",表示変換!L50)</f>
        <v/>
      </c>
      <c r="AM50" s="407" t="str">
        <f>IF(表示変換!M50="","",表示変換!M50)</f>
        <v/>
      </c>
      <c r="AN50" s="105" t="str">
        <f t="shared" si="14"/>
        <v/>
      </c>
      <c r="AO50" s="105" t="str">
        <f t="shared" si="15"/>
        <v/>
      </c>
      <c r="AP50" s="534" t="str">
        <f t="shared" si="8"/>
        <v/>
      </c>
      <c r="AQ50" s="535" t="str">
        <f t="shared" si="9"/>
        <v/>
      </c>
      <c r="AR50" s="535" t="str">
        <f t="shared" si="10"/>
        <v/>
      </c>
      <c r="AS50" s="533" t="str">
        <f t="shared" si="16"/>
        <v/>
      </c>
      <c r="AU50" s="106">
        <f t="shared" si="45"/>
        <v>45</v>
      </c>
      <c r="AV50" s="76" t="str">
        <f t="shared" si="45"/>
        <v/>
      </c>
      <c r="AW50" s="76" t="str">
        <f t="shared" ca="1" si="45"/>
        <v/>
      </c>
      <c r="AX50" s="102" t="str">
        <f t="shared" si="45"/>
        <v/>
      </c>
      <c r="AY50" s="324" t="str">
        <f t="shared" si="45"/>
        <v/>
      </c>
      <c r="AZ50" s="338" t="str">
        <f t="shared" si="45"/>
        <v/>
      </c>
      <c r="BA50" s="324" t="str">
        <f t="shared" si="17"/>
        <v/>
      </c>
      <c r="BB50" s="499" t="str">
        <f t="shared" si="18"/>
        <v/>
      </c>
      <c r="BC50" s="55" t="str">
        <f t="shared" si="19"/>
        <v/>
      </c>
      <c r="BD50" s="500" t="str">
        <f t="shared" si="20"/>
        <v/>
      </c>
      <c r="BE50" s="55" t="str">
        <f t="shared" si="21"/>
        <v/>
      </c>
      <c r="BF50" s="500" t="str">
        <f t="shared" si="22"/>
        <v/>
      </c>
      <c r="BG50" s="56" t="str">
        <f t="shared" si="23"/>
        <v/>
      </c>
      <c r="BH50" s="502" t="str">
        <f t="shared" si="24"/>
        <v/>
      </c>
      <c r="BI50" s="57" t="str">
        <f t="shared" si="25"/>
        <v/>
      </c>
      <c r="BJ50" s="502" t="str">
        <f t="shared" si="26"/>
        <v/>
      </c>
      <c r="BK50" s="55" t="str">
        <f t="shared" si="27"/>
        <v/>
      </c>
      <c r="BL50" s="500" t="str">
        <f t="shared" si="28"/>
        <v/>
      </c>
      <c r="BM50" s="55" t="str">
        <f t="shared" si="29"/>
        <v/>
      </c>
      <c r="BN50" s="502" t="str">
        <f t="shared" si="30"/>
        <v/>
      </c>
      <c r="BO50" s="55" t="str">
        <f t="shared" si="31"/>
        <v/>
      </c>
      <c r="BP50" s="502" t="str">
        <f t="shared" si="32"/>
        <v/>
      </c>
      <c r="BQ50" s="58" t="str">
        <f t="shared" si="33"/>
        <v/>
      </c>
      <c r="BR50" s="60" t="str">
        <f t="shared" si="34"/>
        <v/>
      </c>
    </row>
    <row r="51" spans="1:70">
      <c r="A51" s="54">
        <f>IF(表示変換!A51="","",表示変換!A51)</f>
        <v>46</v>
      </c>
      <c r="B51" s="227" t="str">
        <f>IF(表示変換!B51="","",表示変換!B51)</f>
        <v/>
      </c>
      <c r="C51" s="227" t="str">
        <f ca="1">IF(表示変換!D51="","",表示変換!D51)</f>
        <v/>
      </c>
      <c r="D51" s="227" t="str">
        <f>IF(表示変換!F51="","",表示変換!F51)</f>
        <v/>
      </c>
      <c r="E51" s="325" t="str">
        <f>IF(表示変換!I51="","",表示変換!I51)</f>
        <v/>
      </c>
      <c r="F51" s="487" t="str">
        <f>IF(表示変換!J51="","",表示変換!J51)</f>
        <v/>
      </c>
      <c r="G51" s="348" t="str">
        <f>IF(表示変換!N51="","",表示変換!N51)</f>
        <v/>
      </c>
      <c r="H51" s="94" t="str">
        <f t="shared" si="37"/>
        <v/>
      </c>
      <c r="I51" s="399" t="str">
        <f>IF(表示変換!O51="","",表示変換!O51)</f>
        <v/>
      </c>
      <c r="J51" s="95" t="str">
        <f t="shared" si="38"/>
        <v/>
      </c>
      <c r="K51" s="399" t="str">
        <f>IF(表示変換!P51="","",表示変換!P51)</f>
        <v/>
      </c>
      <c r="L51" s="96" t="str">
        <f t="shared" si="39"/>
        <v/>
      </c>
      <c r="M51" s="402" t="str">
        <f>IF(表示変換!Q51="","",表示変換!Q51)</f>
        <v/>
      </c>
      <c r="N51" s="97" t="str">
        <f t="shared" si="40"/>
        <v/>
      </c>
      <c r="O51" s="402" t="str">
        <f>IF(表示変換!R51="","",表示変換!R51)</f>
        <v/>
      </c>
      <c r="P51" s="95" t="str">
        <f t="shared" si="41"/>
        <v/>
      </c>
      <c r="Q51" s="399" t="str">
        <f>IF(表示変換!S51="","",表示変換!S51)</f>
        <v/>
      </c>
      <c r="R51" s="95" t="str">
        <f t="shared" si="42"/>
        <v/>
      </c>
      <c r="S51" s="402" t="str">
        <f>IF(表示変換!T51="","",表示変換!T51)</f>
        <v/>
      </c>
      <c r="T51" s="95" t="str">
        <f t="shared" si="43"/>
        <v/>
      </c>
      <c r="U51" s="402" t="str">
        <f>IF(表示変換!U51="","",表示変換!U51)</f>
        <v/>
      </c>
      <c r="V51" s="98" t="str">
        <f t="shared" si="44"/>
        <v/>
      </c>
      <c r="W51" s="59" t="str">
        <f t="shared" si="12"/>
        <v/>
      </c>
      <c r="X51" s="162" t="str">
        <f t="shared" si="13"/>
        <v/>
      </c>
      <c r="Z51" s="232">
        <f t="shared" si="35"/>
        <v>46</v>
      </c>
      <c r="AA51" s="227" t="str">
        <f>IF(表示変換!B51="","",表示変換!B51)</f>
        <v/>
      </c>
      <c r="AB51" s="91" t="str">
        <f>IF(表示変換!C51="","",表示変換!C51)</f>
        <v/>
      </c>
      <c r="AC51" s="227" t="str">
        <f>IF(AB51="","",DATEDIF(AB51,入力!$C$3,"Y"))</f>
        <v/>
      </c>
      <c r="AD51" s="227" t="str">
        <f ca="1">IF(表示変換!D51="","",表示変換!D51)</f>
        <v/>
      </c>
      <c r="AE51" s="227" t="str">
        <f>IF(表示変換!E51="","",表示変換!E51)</f>
        <v/>
      </c>
      <c r="AF51" s="227" t="str">
        <f>IF(表示変換!F51="","",表示変換!F51)</f>
        <v/>
      </c>
      <c r="AG51" s="227" t="str">
        <f>IF(表示変換!G51="","",表示変換!G51)</f>
        <v/>
      </c>
      <c r="AH51" s="227" t="str">
        <f>IF(表示変換!H51="","",表示変換!H51)</f>
        <v/>
      </c>
      <c r="AI51" s="325" t="str">
        <f>IF(表示変換!I51="","",表示変換!I51)</f>
        <v/>
      </c>
      <c r="AJ51" s="342" t="str">
        <f>IF(表示変換!J51="","",表示変換!J51)</f>
        <v/>
      </c>
      <c r="AK51" s="325" t="str">
        <f>IF(表示変換!K51="","",表示変換!K51)</f>
        <v/>
      </c>
      <c r="AL51" s="325" t="str">
        <f>IF(表示変換!L51="","",表示変換!L51)</f>
        <v/>
      </c>
      <c r="AM51" s="407" t="str">
        <f>IF(表示変換!M51="","",表示変換!M51)</f>
        <v/>
      </c>
      <c r="AN51" s="105" t="str">
        <f t="shared" si="14"/>
        <v/>
      </c>
      <c r="AO51" s="105" t="str">
        <f t="shared" si="15"/>
        <v/>
      </c>
      <c r="AP51" s="534" t="str">
        <f t="shared" si="8"/>
        <v/>
      </c>
      <c r="AQ51" s="535" t="str">
        <f t="shared" si="9"/>
        <v/>
      </c>
      <c r="AR51" s="535" t="str">
        <f t="shared" si="10"/>
        <v/>
      </c>
      <c r="AS51" s="533" t="str">
        <f t="shared" si="16"/>
        <v/>
      </c>
      <c r="AU51" s="106">
        <f t="shared" si="45"/>
        <v>46</v>
      </c>
      <c r="AV51" s="76" t="str">
        <f t="shared" si="45"/>
        <v/>
      </c>
      <c r="AW51" s="76" t="str">
        <f t="shared" ca="1" si="45"/>
        <v/>
      </c>
      <c r="AX51" s="102" t="str">
        <f t="shared" si="45"/>
        <v/>
      </c>
      <c r="AY51" s="324" t="str">
        <f t="shared" si="45"/>
        <v/>
      </c>
      <c r="AZ51" s="338" t="str">
        <f t="shared" si="45"/>
        <v/>
      </c>
      <c r="BA51" s="324" t="str">
        <f t="shared" si="17"/>
        <v/>
      </c>
      <c r="BB51" s="499" t="str">
        <f t="shared" si="18"/>
        <v/>
      </c>
      <c r="BC51" s="55" t="str">
        <f t="shared" si="19"/>
        <v/>
      </c>
      <c r="BD51" s="500" t="str">
        <f t="shared" si="20"/>
        <v/>
      </c>
      <c r="BE51" s="55" t="str">
        <f t="shared" si="21"/>
        <v/>
      </c>
      <c r="BF51" s="500" t="str">
        <f t="shared" si="22"/>
        <v/>
      </c>
      <c r="BG51" s="56" t="str">
        <f t="shared" si="23"/>
        <v/>
      </c>
      <c r="BH51" s="502" t="str">
        <f t="shared" si="24"/>
        <v/>
      </c>
      <c r="BI51" s="57" t="str">
        <f t="shared" si="25"/>
        <v/>
      </c>
      <c r="BJ51" s="502" t="str">
        <f t="shared" si="26"/>
        <v/>
      </c>
      <c r="BK51" s="55" t="str">
        <f t="shared" si="27"/>
        <v/>
      </c>
      <c r="BL51" s="500" t="str">
        <f t="shared" si="28"/>
        <v/>
      </c>
      <c r="BM51" s="55" t="str">
        <f t="shared" si="29"/>
        <v/>
      </c>
      <c r="BN51" s="502" t="str">
        <f t="shared" si="30"/>
        <v/>
      </c>
      <c r="BO51" s="55" t="str">
        <f t="shared" si="31"/>
        <v/>
      </c>
      <c r="BP51" s="502" t="str">
        <f t="shared" si="32"/>
        <v/>
      </c>
      <c r="BQ51" s="58" t="str">
        <f t="shared" si="33"/>
        <v/>
      </c>
      <c r="BR51" s="60" t="str">
        <f t="shared" si="34"/>
        <v/>
      </c>
    </row>
    <row r="52" spans="1:70">
      <c r="A52" s="54">
        <f>IF(表示変換!A52="","",表示変換!A52)</f>
        <v>47</v>
      </c>
      <c r="B52" s="227" t="str">
        <f>IF(表示変換!B52="","",表示変換!B52)</f>
        <v/>
      </c>
      <c r="C52" s="227" t="str">
        <f ca="1">IF(表示変換!D52="","",表示変換!D52)</f>
        <v/>
      </c>
      <c r="D52" s="227" t="str">
        <f>IF(表示変換!F52="","",表示変換!F52)</f>
        <v/>
      </c>
      <c r="E52" s="325" t="str">
        <f>IF(表示変換!I52="","",表示変換!I52)</f>
        <v/>
      </c>
      <c r="F52" s="487" t="str">
        <f>IF(表示変換!J52="","",表示変換!J52)</f>
        <v/>
      </c>
      <c r="G52" s="348" t="str">
        <f>IF(表示変換!N52="","",表示変換!N52)</f>
        <v/>
      </c>
      <c r="H52" s="94" t="str">
        <f t="shared" si="37"/>
        <v/>
      </c>
      <c r="I52" s="399" t="str">
        <f>IF(表示変換!O52="","",表示変換!O52)</f>
        <v/>
      </c>
      <c r="J52" s="95" t="str">
        <f t="shared" si="38"/>
        <v/>
      </c>
      <c r="K52" s="399" t="str">
        <f>IF(表示変換!P52="","",表示変換!P52)</f>
        <v/>
      </c>
      <c r="L52" s="96" t="str">
        <f t="shared" si="39"/>
        <v/>
      </c>
      <c r="M52" s="402" t="str">
        <f>IF(表示変換!Q52="","",表示変換!Q52)</f>
        <v/>
      </c>
      <c r="N52" s="97" t="str">
        <f t="shared" si="40"/>
        <v/>
      </c>
      <c r="O52" s="402" t="str">
        <f>IF(表示変換!R52="","",表示変換!R52)</f>
        <v/>
      </c>
      <c r="P52" s="95" t="str">
        <f t="shared" si="41"/>
        <v/>
      </c>
      <c r="Q52" s="399" t="str">
        <f>IF(表示変換!S52="","",表示変換!S52)</f>
        <v/>
      </c>
      <c r="R52" s="95" t="str">
        <f t="shared" si="42"/>
        <v/>
      </c>
      <c r="S52" s="402" t="str">
        <f>IF(表示変換!T52="","",表示変換!T52)</f>
        <v/>
      </c>
      <c r="T52" s="95" t="str">
        <f t="shared" si="43"/>
        <v/>
      </c>
      <c r="U52" s="402" t="str">
        <f>IF(表示変換!U52="","",表示変換!U52)</f>
        <v/>
      </c>
      <c r="V52" s="98" t="str">
        <f t="shared" si="44"/>
        <v/>
      </c>
      <c r="W52" s="59" t="str">
        <f t="shared" si="12"/>
        <v/>
      </c>
      <c r="X52" s="162" t="str">
        <f t="shared" si="13"/>
        <v/>
      </c>
      <c r="Z52" s="232">
        <f t="shared" si="35"/>
        <v>47</v>
      </c>
      <c r="AA52" s="227" t="str">
        <f>IF(表示変換!B52="","",表示変換!B52)</f>
        <v/>
      </c>
      <c r="AB52" s="91" t="str">
        <f>IF(表示変換!C52="","",表示変換!C52)</f>
        <v/>
      </c>
      <c r="AC52" s="227" t="str">
        <f>IF(AB52="","",DATEDIF(AB52,入力!$C$3,"Y"))</f>
        <v/>
      </c>
      <c r="AD52" s="227" t="str">
        <f ca="1">IF(表示変換!D52="","",表示変換!D52)</f>
        <v/>
      </c>
      <c r="AE52" s="227" t="str">
        <f>IF(表示変換!E52="","",表示変換!E52)</f>
        <v/>
      </c>
      <c r="AF52" s="227" t="str">
        <f>IF(表示変換!F52="","",表示変換!F52)</f>
        <v/>
      </c>
      <c r="AG52" s="227" t="str">
        <f>IF(表示変換!G52="","",表示変換!G52)</f>
        <v/>
      </c>
      <c r="AH52" s="227" t="str">
        <f>IF(表示変換!H52="","",表示変換!H52)</f>
        <v/>
      </c>
      <c r="AI52" s="325" t="str">
        <f>IF(表示変換!I52="","",表示変換!I52)</f>
        <v/>
      </c>
      <c r="AJ52" s="342" t="str">
        <f>IF(表示変換!J52="","",表示変換!J52)</f>
        <v/>
      </c>
      <c r="AK52" s="325" t="str">
        <f>IF(表示変換!K52="","",表示変換!K52)</f>
        <v/>
      </c>
      <c r="AL52" s="325" t="str">
        <f>IF(表示変換!L52="","",表示変換!L52)</f>
        <v/>
      </c>
      <c r="AM52" s="407" t="str">
        <f>IF(表示変換!M52="","",表示変換!M52)</f>
        <v/>
      </c>
      <c r="AN52" s="105" t="str">
        <f t="shared" si="14"/>
        <v/>
      </c>
      <c r="AO52" s="105" t="str">
        <f t="shared" si="15"/>
        <v/>
      </c>
      <c r="AP52" s="534" t="str">
        <f t="shared" si="8"/>
        <v/>
      </c>
      <c r="AQ52" s="535" t="str">
        <f t="shared" si="9"/>
        <v/>
      </c>
      <c r="AR52" s="535" t="str">
        <f t="shared" si="10"/>
        <v/>
      </c>
      <c r="AS52" s="533" t="str">
        <f t="shared" si="16"/>
        <v/>
      </c>
      <c r="AU52" s="106">
        <f t="shared" si="45"/>
        <v>47</v>
      </c>
      <c r="AV52" s="76" t="str">
        <f t="shared" si="45"/>
        <v/>
      </c>
      <c r="AW52" s="76" t="str">
        <f t="shared" ca="1" si="45"/>
        <v/>
      </c>
      <c r="AX52" s="102" t="str">
        <f t="shared" si="45"/>
        <v/>
      </c>
      <c r="AY52" s="324" t="str">
        <f t="shared" si="45"/>
        <v/>
      </c>
      <c r="AZ52" s="338" t="str">
        <f t="shared" si="45"/>
        <v/>
      </c>
      <c r="BA52" s="324" t="str">
        <f t="shared" si="17"/>
        <v/>
      </c>
      <c r="BB52" s="499" t="str">
        <f t="shared" si="18"/>
        <v/>
      </c>
      <c r="BC52" s="55" t="str">
        <f t="shared" si="19"/>
        <v/>
      </c>
      <c r="BD52" s="500" t="str">
        <f t="shared" si="20"/>
        <v/>
      </c>
      <c r="BE52" s="55" t="str">
        <f t="shared" si="21"/>
        <v/>
      </c>
      <c r="BF52" s="500" t="str">
        <f t="shared" si="22"/>
        <v/>
      </c>
      <c r="BG52" s="56" t="str">
        <f t="shared" si="23"/>
        <v/>
      </c>
      <c r="BH52" s="502" t="str">
        <f t="shared" si="24"/>
        <v/>
      </c>
      <c r="BI52" s="57" t="str">
        <f t="shared" si="25"/>
        <v/>
      </c>
      <c r="BJ52" s="502" t="str">
        <f t="shared" si="26"/>
        <v/>
      </c>
      <c r="BK52" s="55" t="str">
        <f t="shared" si="27"/>
        <v/>
      </c>
      <c r="BL52" s="500" t="str">
        <f t="shared" si="28"/>
        <v/>
      </c>
      <c r="BM52" s="55" t="str">
        <f t="shared" si="29"/>
        <v/>
      </c>
      <c r="BN52" s="502" t="str">
        <f t="shared" si="30"/>
        <v/>
      </c>
      <c r="BO52" s="55" t="str">
        <f t="shared" si="31"/>
        <v/>
      </c>
      <c r="BP52" s="502" t="str">
        <f t="shared" si="32"/>
        <v/>
      </c>
      <c r="BQ52" s="58" t="str">
        <f t="shared" si="33"/>
        <v/>
      </c>
      <c r="BR52" s="60" t="str">
        <f t="shared" si="34"/>
        <v/>
      </c>
    </row>
    <row r="53" spans="1:70">
      <c r="A53" s="54">
        <f>IF(表示変換!A53="","",表示変換!A53)</f>
        <v>48</v>
      </c>
      <c r="B53" s="227" t="str">
        <f>IF(表示変換!B53="","",表示変換!B53)</f>
        <v/>
      </c>
      <c r="C53" s="227" t="str">
        <f ca="1">IF(表示変換!D53="","",表示変換!D53)</f>
        <v/>
      </c>
      <c r="D53" s="227" t="str">
        <f>IF(表示変換!F53="","",表示変換!F53)</f>
        <v/>
      </c>
      <c r="E53" s="325" t="str">
        <f>IF(表示変換!I53="","",表示変換!I53)</f>
        <v/>
      </c>
      <c r="F53" s="487" t="str">
        <f>IF(表示変換!J53="","",表示変換!J53)</f>
        <v/>
      </c>
      <c r="G53" s="348" t="str">
        <f>IF(表示変換!N53="","",表示変換!N53)</f>
        <v/>
      </c>
      <c r="H53" s="94" t="str">
        <f t="shared" si="37"/>
        <v/>
      </c>
      <c r="I53" s="399" t="str">
        <f>IF(表示変換!O53="","",表示変換!O53)</f>
        <v/>
      </c>
      <c r="J53" s="95" t="str">
        <f t="shared" si="38"/>
        <v/>
      </c>
      <c r="K53" s="399" t="str">
        <f>IF(表示変換!P53="","",表示変換!P53)</f>
        <v/>
      </c>
      <c r="L53" s="96" t="str">
        <f t="shared" si="39"/>
        <v/>
      </c>
      <c r="M53" s="402" t="str">
        <f>IF(表示変換!Q53="","",表示変換!Q53)</f>
        <v/>
      </c>
      <c r="N53" s="97" t="str">
        <f t="shared" si="40"/>
        <v/>
      </c>
      <c r="O53" s="402" t="str">
        <f>IF(表示変換!R53="","",表示変換!R53)</f>
        <v/>
      </c>
      <c r="P53" s="95" t="str">
        <f t="shared" si="41"/>
        <v/>
      </c>
      <c r="Q53" s="399" t="str">
        <f>IF(表示変換!S53="","",表示変換!S53)</f>
        <v/>
      </c>
      <c r="R53" s="95" t="str">
        <f t="shared" si="42"/>
        <v/>
      </c>
      <c r="S53" s="402" t="str">
        <f>IF(表示変換!T53="","",表示変換!T53)</f>
        <v/>
      </c>
      <c r="T53" s="95" t="str">
        <f t="shared" si="43"/>
        <v/>
      </c>
      <c r="U53" s="402" t="str">
        <f>IF(表示変換!U53="","",表示変換!U53)</f>
        <v/>
      </c>
      <c r="V53" s="98" t="str">
        <f t="shared" si="44"/>
        <v/>
      </c>
      <c r="W53" s="59" t="str">
        <f t="shared" si="12"/>
        <v/>
      </c>
      <c r="X53" s="162" t="str">
        <f t="shared" si="13"/>
        <v/>
      </c>
      <c r="Z53" s="232">
        <f t="shared" si="35"/>
        <v>48</v>
      </c>
      <c r="AA53" s="227" t="str">
        <f>IF(表示変換!B53="","",表示変換!B53)</f>
        <v/>
      </c>
      <c r="AB53" s="91" t="str">
        <f>IF(表示変換!C53="","",表示変換!C53)</f>
        <v/>
      </c>
      <c r="AC53" s="227" t="str">
        <f>IF(AB53="","",DATEDIF(AB53,入力!$C$3,"Y"))</f>
        <v/>
      </c>
      <c r="AD53" s="227" t="str">
        <f ca="1">IF(表示変換!D53="","",表示変換!D53)</f>
        <v/>
      </c>
      <c r="AE53" s="227" t="str">
        <f>IF(表示変換!E53="","",表示変換!E53)</f>
        <v/>
      </c>
      <c r="AF53" s="227" t="str">
        <f>IF(表示変換!F53="","",表示変換!F53)</f>
        <v/>
      </c>
      <c r="AG53" s="227" t="str">
        <f>IF(表示変換!G53="","",表示変換!G53)</f>
        <v/>
      </c>
      <c r="AH53" s="227" t="str">
        <f>IF(表示変換!H53="","",表示変換!H53)</f>
        <v/>
      </c>
      <c r="AI53" s="325" t="str">
        <f>IF(表示変換!I53="","",表示変換!I53)</f>
        <v/>
      </c>
      <c r="AJ53" s="342" t="str">
        <f>IF(表示変換!J53="","",表示変換!J53)</f>
        <v/>
      </c>
      <c r="AK53" s="325" t="str">
        <f>IF(表示変換!K53="","",表示変換!K53)</f>
        <v/>
      </c>
      <c r="AL53" s="325" t="str">
        <f>IF(表示変換!L53="","",表示変換!L53)</f>
        <v/>
      </c>
      <c r="AM53" s="407" t="str">
        <f>IF(表示変換!M53="","",表示変換!M53)</f>
        <v/>
      </c>
      <c r="AN53" s="105" t="str">
        <f t="shared" si="14"/>
        <v/>
      </c>
      <c r="AO53" s="105" t="str">
        <f t="shared" si="15"/>
        <v/>
      </c>
      <c r="AP53" s="534" t="str">
        <f t="shared" si="8"/>
        <v/>
      </c>
      <c r="AQ53" s="535" t="str">
        <f t="shared" si="9"/>
        <v/>
      </c>
      <c r="AR53" s="535" t="str">
        <f t="shared" si="10"/>
        <v/>
      </c>
      <c r="AS53" s="533" t="str">
        <f t="shared" si="16"/>
        <v/>
      </c>
      <c r="AU53" s="106">
        <f t="shared" si="45"/>
        <v>48</v>
      </c>
      <c r="AV53" s="76" t="str">
        <f t="shared" si="45"/>
        <v/>
      </c>
      <c r="AW53" s="76" t="str">
        <f t="shared" ca="1" si="45"/>
        <v/>
      </c>
      <c r="AX53" s="102" t="str">
        <f t="shared" si="45"/>
        <v/>
      </c>
      <c r="AY53" s="324" t="str">
        <f t="shared" si="45"/>
        <v/>
      </c>
      <c r="AZ53" s="338" t="str">
        <f t="shared" si="45"/>
        <v/>
      </c>
      <c r="BA53" s="324" t="str">
        <f t="shared" si="17"/>
        <v/>
      </c>
      <c r="BB53" s="499" t="str">
        <f t="shared" si="18"/>
        <v/>
      </c>
      <c r="BC53" s="55" t="str">
        <f t="shared" si="19"/>
        <v/>
      </c>
      <c r="BD53" s="500" t="str">
        <f t="shared" si="20"/>
        <v/>
      </c>
      <c r="BE53" s="55" t="str">
        <f t="shared" si="21"/>
        <v/>
      </c>
      <c r="BF53" s="500" t="str">
        <f t="shared" si="22"/>
        <v/>
      </c>
      <c r="BG53" s="56" t="str">
        <f t="shared" si="23"/>
        <v/>
      </c>
      <c r="BH53" s="502" t="str">
        <f t="shared" si="24"/>
        <v/>
      </c>
      <c r="BI53" s="57" t="str">
        <f t="shared" si="25"/>
        <v/>
      </c>
      <c r="BJ53" s="502" t="str">
        <f t="shared" si="26"/>
        <v/>
      </c>
      <c r="BK53" s="55" t="str">
        <f t="shared" si="27"/>
        <v/>
      </c>
      <c r="BL53" s="500" t="str">
        <f t="shared" si="28"/>
        <v/>
      </c>
      <c r="BM53" s="55" t="str">
        <f t="shared" si="29"/>
        <v/>
      </c>
      <c r="BN53" s="502" t="str">
        <f t="shared" si="30"/>
        <v/>
      </c>
      <c r="BO53" s="55" t="str">
        <f t="shared" si="31"/>
        <v/>
      </c>
      <c r="BP53" s="502" t="str">
        <f t="shared" si="32"/>
        <v/>
      </c>
      <c r="BQ53" s="58" t="str">
        <f t="shared" si="33"/>
        <v/>
      </c>
      <c r="BR53" s="60" t="str">
        <f t="shared" si="34"/>
        <v/>
      </c>
    </row>
    <row r="54" spans="1:70">
      <c r="A54" s="54">
        <f>IF(表示変換!A54="","",表示変換!A54)</f>
        <v>49</v>
      </c>
      <c r="B54" s="227" t="str">
        <f>IF(表示変換!B54="","",表示変換!B54)</f>
        <v/>
      </c>
      <c r="C54" s="227" t="str">
        <f ca="1">IF(表示変換!D54="","",表示変換!D54)</f>
        <v/>
      </c>
      <c r="D54" s="227" t="str">
        <f>IF(表示変換!F54="","",表示変換!F54)</f>
        <v/>
      </c>
      <c r="E54" s="325" t="str">
        <f>IF(表示変換!I54="","",表示変換!I54)</f>
        <v/>
      </c>
      <c r="F54" s="487" t="str">
        <f>IF(表示変換!J54="","",表示変換!J54)</f>
        <v/>
      </c>
      <c r="G54" s="348" t="str">
        <f>IF(表示変換!N54="","",表示変換!N54)</f>
        <v/>
      </c>
      <c r="H54" s="94" t="str">
        <f t="shared" si="37"/>
        <v/>
      </c>
      <c r="I54" s="399" t="str">
        <f>IF(表示変換!O54="","",表示変換!O54)</f>
        <v/>
      </c>
      <c r="J54" s="95" t="str">
        <f t="shared" si="38"/>
        <v/>
      </c>
      <c r="K54" s="399" t="str">
        <f>IF(表示変換!P54="","",表示変換!P54)</f>
        <v/>
      </c>
      <c r="L54" s="96" t="str">
        <f t="shared" si="39"/>
        <v/>
      </c>
      <c r="M54" s="402" t="str">
        <f>IF(表示変換!Q54="","",表示変換!Q54)</f>
        <v/>
      </c>
      <c r="N54" s="97" t="str">
        <f t="shared" si="40"/>
        <v/>
      </c>
      <c r="O54" s="402" t="str">
        <f>IF(表示変換!R54="","",表示変換!R54)</f>
        <v/>
      </c>
      <c r="P54" s="95" t="str">
        <f t="shared" si="41"/>
        <v/>
      </c>
      <c r="Q54" s="399" t="str">
        <f>IF(表示変換!S54="","",表示変換!S54)</f>
        <v/>
      </c>
      <c r="R54" s="95" t="str">
        <f t="shared" si="42"/>
        <v/>
      </c>
      <c r="S54" s="402" t="str">
        <f>IF(表示変換!T54="","",表示変換!T54)</f>
        <v/>
      </c>
      <c r="T54" s="95" t="str">
        <f t="shared" si="43"/>
        <v/>
      </c>
      <c r="U54" s="402" t="str">
        <f>IF(表示変換!U54="","",表示変換!U54)</f>
        <v/>
      </c>
      <c r="V54" s="98" t="str">
        <f t="shared" si="44"/>
        <v/>
      </c>
      <c r="W54" s="59" t="str">
        <f t="shared" si="12"/>
        <v/>
      </c>
      <c r="X54" s="162" t="str">
        <f t="shared" si="13"/>
        <v/>
      </c>
      <c r="Z54" s="232">
        <f t="shared" si="35"/>
        <v>49</v>
      </c>
      <c r="AA54" s="227" t="str">
        <f>IF(表示変換!B54="","",表示変換!B54)</f>
        <v/>
      </c>
      <c r="AB54" s="91" t="str">
        <f>IF(表示変換!C54="","",表示変換!C54)</f>
        <v/>
      </c>
      <c r="AC54" s="227" t="str">
        <f>IF(AB54="","",DATEDIF(AB54,入力!$C$3,"Y"))</f>
        <v/>
      </c>
      <c r="AD54" s="227" t="str">
        <f ca="1">IF(表示変換!D54="","",表示変換!D54)</f>
        <v/>
      </c>
      <c r="AE54" s="227" t="str">
        <f>IF(表示変換!E54="","",表示変換!E54)</f>
        <v/>
      </c>
      <c r="AF54" s="227" t="str">
        <f>IF(表示変換!F54="","",表示変換!F54)</f>
        <v/>
      </c>
      <c r="AG54" s="227" t="str">
        <f>IF(表示変換!G54="","",表示変換!G54)</f>
        <v/>
      </c>
      <c r="AH54" s="227" t="str">
        <f>IF(表示変換!H54="","",表示変換!H54)</f>
        <v/>
      </c>
      <c r="AI54" s="325" t="str">
        <f>IF(表示変換!I54="","",表示変換!I54)</f>
        <v/>
      </c>
      <c r="AJ54" s="342" t="str">
        <f>IF(表示変換!J54="","",表示変換!J54)</f>
        <v/>
      </c>
      <c r="AK54" s="325" t="str">
        <f>IF(表示変換!K54="","",表示変換!K54)</f>
        <v/>
      </c>
      <c r="AL54" s="325" t="str">
        <f>IF(表示変換!L54="","",表示変換!L54)</f>
        <v/>
      </c>
      <c r="AM54" s="407" t="str">
        <f>IF(表示変換!M54="","",表示変換!M54)</f>
        <v/>
      </c>
      <c r="AN54" s="105" t="str">
        <f t="shared" si="14"/>
        <v/>
      </c>
      <c r="AO54" s="105" t="str">
        <f t="shared" si="15"/>
        <v/>
      </c>
      <c r="AP54" s="534" t="str">
        <f t="shared" si="8"/>
        <v/>
      </c>
      <c r="AQ54" s="535" t="str">
        <f t="shared" si="9"/>
        <v/>
      </c>
      <c r="AR54" s="535" t="str">
        <f t="shared" si="10"/>
        <v/>
      </c>
      <c r="AS54" s="533" t="str">
        <f t="shared" si="16"/>
        <v/>
      </c>
      <c r="AU54" s="106">
        <f t="shared" si="45"/>
        <v>49</v>
      </c>
      <c r="AV54" s="76" t="str">
        <f t="shared" si="45"/>
        <v/>
      </c>
      <c r="AW54" s="76" t="str">
        <f t="shared" ca="1" si="45"/>
        <v/>
      </c>
      <c r="AX54" s="102" t="str">
        <f t="shared" si="45"/>
        <v/>
      </c>
      <c r="AY54" s="324" t="str">
        <f t="shared" si="45"/>
        <v/>
      </c>
      <c r="AZ54" s="338" t="str">
        <f t="shared" si="45"/>
        <v/>
      </c>
      <c r="BA54" s="324" t="str">
        <f t="shared" si="17"/>
        <v/>
      </c>
      <c r="BB54" s="499" t="str">
        <f t="shared" si="18"/>
        <v/>
      </c>
      <c r="BC54" s="55" t="str">
        <f t="shared" si="19"/>
        <v/>
      </c>
      <c r="BD54" s="500" t="str">
        <f t="shared" si="20"/>
        <v/>
      </c>
      <c r="BE54" s="55" t="str">
        <f t="shared" si="21"/>
        <v/>
      </c>
      <c r="BF54" s="500" t="str">
        <f t="shared" si="22"/>
        <v/>
      </c>
      <c r="BG54" s="56" t="str">
        <f t="shared" si="23"/>
        <v/>
      </c>
      <c r="BH54" s="502" t="str">
        <f t="shared" si="24"/>
        <v/>
      </c>
      <c r="BI54" s="57" t="str">
        <f t="shared" si="25"/>
        <v/>
      </c>
      <c r="BJ54" s="502" t="str">
        <f t="shared" si="26"/>
        <v/>
      </c>
      <c r="BK54" s="55" t="str">
        <f t="shared" si="27"/>
        <v/>
      </c>
      <c r="BL54" s="500" t="str">
        <f t="shared" si="28"/>
        <v/>
      </c>
      <c r="BM54" s="55" t="str">
        <f t="shared" si="29"/>
        <v/>
      </c>
      <c r="BN54" s="502" t="str">
        <f t="shared" si="30"/>
        <v/>
      </c>
      <c r="BO54" s="55" t="str">
        <f t="shared" si="31"/>
        <v/>
      </c>
      <c r="BP54" s="502" t="str">
        <f t="shared" si="32"/>
        <v/>
      </c>
      <c r="BQ54" s="58" t="str">
        <f t="shared" si="33"/>
        <v/>
      </c>
      <c r="BR54" s="60" t="str">
        <f t="shared" si="34"/>
        <v/>
      </c>
    </row>
    <row r="55" spans="1:70">
      <c r="A55" s="54">
        <f>IF(表示変換!A55="","",表示変換!A55)</f>
        <v>50</v>
      </c>
      <c r="B55" s="227" t="str">
        <f>IF(表示変換!B55="","",表示変換!B55)</f>
        <v/>
      </c>
      <c r="C55" s="227" t="str">
        <f ca="1">IF(表示変換!D55="","",表示変換!D55)</f>
        <v/>
      </c>
      <c r="D55" s="227" t="str">
        <f>IF(表示変換!F55="","",表示変換!F55)</f>
        <v/>
      </c>
      <c r="E55" s="325" t="str">
        <f>IF(表示変換!I55="","",表示変換!I55)</f>
        <v/>
      </c>
      <c r="F55" s="487" t="str">
        <f>IF(表示変換!J55="","",表示変換!J55)</f>
        <v/>
      </c>
      <c r="G55" s="348" t="str">
        <f>IF(表示変換!N55="","",表示変換!N55)</f>
        <v/>
      </c>
      <c r="H55" s="94" t="str">
        <f t="shared" si="37"/>
        <v/>
      </c>
      <c r="I55" s="399" t="str">
        <f>IF(表示変換!O55="","",表示変換!O55)</f>
        <v/>
      </c>
      <c r="J55" s="95" t="str">
        <f t="shared" si="38"/>
        <v/>
      </c>
      <c r="K55" s="399" t="str">
        <f>IF(表示変換!P55="","",表示変換!P55)</f>
        <v/>
      </c>
      <c r="L55" s="96" t="str">
        <f t="shared" si="39"/>
        <v/>
      </c>
      <c r="M55" s="402" t="str">
        <f>IF(表示変換!Q55="","",表示変換!Q55)</f>
        <v/>
      </c>
      <c r="N55" s="97" t="str">
        <f t="shared" si="40"/>
        <v/>
      </c>
      <c r="O55" s="402" t="str">
        <f>IF(表示変換!R55="","",表示変換!R55)</f>
        <v/>
      </c>
      <c r="P55" s="95" t="str">
        <f t="shared" si="41"/>
        <v/>
      </c>
      <c r="Q55" s="399" t="str">
        <f>IF(表示変換!S55="","",表示変換!S55)</f>
        <v/>
      </c>
      <c r="R55" s="95" t="str">
        <f t="shared" si="42"/>
        <v/>
      </c>
      <c r="S55" s="402" t="str">
        <f>IF(表示変換!T55="","",表示変換!T55)</f>
        <v/>
      </c>
      <c r="T55" s="95" t="str">
        <f t="shared" si="43"/>
        <v/>
      </c>
      <c r="U55" s="402" t="str">
        <f>IF(表示変換!U55="","",表示変換!U55)</f>
        <v/>
      </c>
      <c r="V55" s="98" t="str">
        <f t="shared" si="44"/>
        <v/>
      </c>
      <c r="W55" s="59" t="str">
        <f t="shared" si="12"/>
        <v/>
      </c>
      <c r="X55" s="162" t="str">
        <f t="shared" si="13"/>
        <v/>
      </c>
      <c r="Z55" s="232">
        <f t="shared" si="35"/>
        <v>50</v>
      </c>
      <c r="AA55" s="227" t="str">
        <f>IF(表示変換!B55="","",表示変換!B55)</f>
        <v/>
      </c>
      <c r="AB55" s="91" t="str">
        <f>IF(表示変換!C55="","",表示変換!C55)</f>
        <v/>
      </c>
      <c r="AC55" s="227" t="str">
        <f>IF(AB55="","",DATEDIF(AB55,入力!$C$3,"Y"))</f>
        <v/>
      </c>
      <c r="AD55" s="227" t="str">
        <f ca="1">IF(表示変換!D55="","",表示変換!D55)</f>
        <v/>
      </c>
      <c r="AE55" s="227" t="str">
        <f>IF(表示変換!E55="","",表示変換!E55)</f>
        <v/>
      </c>
      <c r="AF55" s="227" t="str">
        <f>IF(表示変換!F55="","",表示変換!F55)</f>
        <v/>
      </c>
      <c r="AG55" s="227" t="str">
        <f>IF(表示変換!G55="","",表示変換!G55)</f>
        <v/>
      </c>
      <c r="AH55" s="227" t="str">
        <f>IF(表示変換!H55="","",表示変換!H55)</f>
        <v/>
      </c>
      <c r="AI55" s="325" t="str">
        <f>IF(表示変換!I55="","",表示変換!I55)</f>
        <v/>
      </c>
      <c r="AJ55" s="342" t="str">
        <f>IF(表示変換!J55="","",表示変換!J55)</f>
        <v/>
      </c>
      <c r="AK55" s="325" t="str">
        <f>IF(表示変換!K55="","",表示変換!K55)</f>
        <v/>
      </c>
      <c r="AL55" s="325" t="str">
        <f>IF(表示変換!L55="","",表示変換!L55)</f>
        <v/>
      </c>
      <c r="AM55" s="407" t="str">
        <f>IF(表示変換!M55="","",表示変換!M55)</f>
        <v/>
      </c>
      <c r="AN55" s="105" t="str">
        <f t="shared" si="14"/>
        <v/>
      </c>
      <c r="AO55" s="105" t="str">
        <f t="shared" si="15"/>
        <v/>
      </c>
      <c r="AP55" s="534" t="str">
        <f t="shared" si="8"/>
        <v/>
      </c>
      <c r="AQ55" s="535" t="str">
        <f t="shared" si="9"/>
        <v/>
      </c>
      <c r="AR55" s="535" t="str">
        <f t="shared" si="10"/>
        <v/>
      </c>
      <c r="AS55" s="533" t="str">
        <f t="shared" si="16"/>
        <v/>
      </c>
      <c r="AU55" s="106">
        <f t="shared" si="45"/>
        <v>50</v>
      </c>
      <c r="AV55" s="76" t="str">
        <f t="shared" si="45"/>
        <v/>
      </c>
      <c r="AW55" s="76" t="str">
        <f t="shared" ca="1" si="45"/>
        <v/>
      </c>
      <c r="AX55" s="102" t="str">
        <f t="shared" si="45"/>
        <v/>
      </c>
      <c r="AY55" s="324" t="str">
        <f t="shared" si="45"/>
        <v/>
      </c>
      <c r="AZ55" s="338" t="str">
        <f t="shared" si="45"/>
        <v/>
      </c>
      <c r="BA55" s="324" t="str">
        <f t="shared" si="17"/>
        <v/>
      </c>
      <c r="BB55" s="499" t="str">
        <f t="shared" si="18"/>
        <v/>
      </c>
      <c r="BC55" s="55" t="str">
        <f t="shared" si="19"/>
        <v/>
      </c>
      <c r="BD55" s="500" t="str">
        <f t="shared" si="20"/>
        <v/>
      </c>
      <c r="BE55" s="55" t="str">
        <f t="shared" si="21"/>
        <v/>
      </c>
      <c r="BF55" s="500" t="str">
        <f t="shared" si="22"/>
        <v/>
      </c>
      <c r="BG55" s="56" t="str">
        <f t="shared" si="23"/>
        <v/>
      </c>
      <c r="BH55" s="502" t="str">
        <f t="shared" si="24"/>
        <v/>
      </c>
      <c r="BI55" s="57" t="str">
        <f t="shared" si="25"/>
        <v/>
      </c>
      <c r="BJ55" s="502" t="str">
        <f t="shared" si="26"/>
        <v/>
      </c>
      <c r="BK55" s="55" t="str">
        <f t="shared" si="27"/>
        <v/>
      </c>
      <c r="BL55" s="500" t="str">
        <f t="shared" si="28"/>
        <v/>
      </c>
      <c r="BM55" s="55" t="str">
        <f t="shared" si="29"/>
        <v/>
      </c>
      <c r="BN55" s="502" t="str">
        <f t="shared" si="30"/>
        <v/>
      </c>
      <c r="BO55" s="55" t="str">
        <f t="shared" si="31"/>
        <v/>
      </c>
      <c r="BP55" s="502" t="str">
        <f t="shared" si="32"/>
        <v/>
      </c>
      <c r="BQ55" s="58" t="str">
        <f t="shared" si="33"/>
        <v/>
      </c>
      <c r="BR55" s="60" t="str">
        <f t="shared" si="34"/>
        <v/>
      </c>
    </row>
    <row r="56" spans="1:70">
      <c r="A56" s="54">
        <f>IF(表示変換!A56="","",表示変換!A56)</f>
        <v>51</v>
      </c>
      <c r="B56" s="227" t="str">
        <f>IF(表示変換!B56="","",表示変換!B56)</f>
        <v/>
      </c>
      <c r="C56" s="227" t="str">
        <f ca="1">IF(表示変換!D56="","",表示変換!D56)</f>
        <v/>
      </c>
      <c r="D56" s="227" t="str">
        <f>IF(表示変換!F56="","",表示変換!F56)</f>
        <v/>
      </c>
      <c r="E56" s="325" t="str">
        <f>IF(表示変換!I56="","",表示変換!I56)</f>
        <v/>
      </c>
      <c r="F56" s="487" t="str">
        <f>IF(表示変換!J56="","",表示変換!J56)</f>
        <v/>
      </c>
      <c r="G56" s="348" t="str">
        <f>IF(表示変換!N56="","",表示変換!N56)</f>
        <v/>
      </c>
      <c r="H56" s="94" t="str">
        <f t="shared" si="37"/>
        <v/>
      </c>
      <c r="I56" s="399" t="str">
        <f>IF(表示変換!O56="","",表示変換!O56)</f>
        <v/>
      </c>
      <c r="J56" s="95" t="str">
        <f t="shared" si="38"/>
        <v/>
      </c>
      <c r="K56" s="399" t="str">
        <f>IF(表示変換!P56="","",表示変換!P56)</f>
        <v/>
      </c>
      <c r="L56" s="96" t="str">
        <f t="shared" si="39"/>
        <v/>
      </c>
      <c r="M56" s="402" t="str">
        <f>IF(表示変換!Q56="","",表示変換!Q56)</f>
        <v/>
      </c>
      <c r="N56" s="97" t="str">
        <f t="shared" si="40"/>
        <v/>
      </c>
      <c r="O56" s="402" t="str">
        <f>IF(表示変換!R56="","",表示変換!R56)</f>
        <v/>
      </c>
      <c r="P56" s="95" t="str">
        <f t="shared" si="41"/>
        <v/>
      </c>
      <c r="Q56" s="399" t="str">
        <f>IF(表示変換!S56="","",表示変換!S56)</f>
        <v/>
      </c>
      <c r="R56" s="95" t="str">
        <f t="shared" si="42"/>
        <v/>
      </c>
      <c r="S56" s="402" t="str">
        <f>IF(表示変換!T56="","",表示変換!T56)</f>
        <v/>
      </c>
      <c r="T56" s="95" t="str">
        <f t="shared" si="43"/>
        <v/>
      </c>
      <c r="U56" s="402" t="str">
        <f>IF(表示変換!U56="","",表示変換!U56)</f>
        <v/>
      </c>
      <c r="V56" s="98" t="str">
        <f t="shared" si="44"/>
        <v/>
      </c>
      <c r="W56" s="59" t="str">
        <f t="shared" si="12"/>
        <v/>
      </c>
      <c r="X56" s="162" t="str">
        <f t="shared" si="13"/>
        <v/>
      </c>
      <c r="Z56" s="232">
        <f t="shared" si="35"/>
        <v>51</v>
      </c>
      <c r="AA56" s="227" t="str">
        <f>IF(表示変換!B56="","",表示変換!B56)</f>
        <v/>
      </c>
      <c r="AB56" s="91" t="str">
        <f>IF(表示変換!C56="","",表示変換!C56)</f>
        <v/>
      </c>
      <c r="AC56" s="227" t="str">
        <f>IF(AB56="","",DATEDIF(AB56,入力!$C$3,"Y"))</f>
        <v/>
      </c>
      <c r="AD56" s="227" t="str">
        <f ca="1">IF(表示変換!D56="","",表示変換!D56)</f>
        <v/>
      </c>
      <c r="AE56" s="227" t="str">
        <f>IF(表示変換!E56="","",表示変換!E56)</f>
        <v/>
      </c>
      <c r="AF56" s="227" t="str">
        <f>IF(表示変換!F56="","",表示変換!F56)</f>
        <v/>
      </c>
      <c r="AG56" s="227" t="str">
        <f>IF(表示変換!G56="","",表示変換!G56)</f>
        <v/>
      </c>
      <c r="AH56" s="227" t="str">
        <f>IF(表示変換!H56="","",表示変換!H56)</f>
        <v/>
      </c>
      <c r="AI56" s="325" t="str">
        <f>IF(表示変換!I56="","",表示変換!I56)</f>
        <v/>
      </c>
      <c r="AJ56" s="342" t="str">
        <f>IF(表示変換!J56="","",表示変換!J56)</f>
        <v/>
      </c>
      <c r="AK56" s="325" t="str">
        <f>IF(表示変換!K56="","",表示変換!K56)</f>
        <v/>
      </c>
      <c r="AL56" s="325" t="str">
        <f>IF(表示変換!L56="","",表示変換!L56)</f>
        <v/>
      </c>
      <c r="AM56" s="407" t="str">
        <f>IF(表示変換!M56="","",表示変換!M56)</f>
        <v/>
      </c>
      <c r="AN56" s="105" t="str">
        <f t="shared" si="14"/>
        <v/>
      </c>
      <c r="AO56" s="105" t="str">
        <f t="shared" si="15"/>
        <v/>
      </c>
      <c r="AP56" s="534" t="str">
        <f t="shared" si="8"/>
        <v/>
      </c>
      <c r="AQ56" s="535" t="str">
        <f t="shared" si="9"/>
        <v/>
      </c>
      <c r="AR56" s="535" t="str">
        <f t="shared" si="10"/>
        <v/>
      </c>
      <c r="AS56" s="533" t="str">
        <f t="shared" si="16"/>
        <v/>
      </c>
      <c r="AU56" s="106">
        <f t="shared" si="45"/>
        <v>51</v>
      </c>
      <c r="AV56" s="76" t="str">
        <f t="shared" si="45"/>
        <v/>
      </c>
      <c r="AW56" s="76" t="str">
        <f t="shared" ca="1" si="45"/>
        <v/>
      </c>
      <c r="AX56" s="102" t="str">
        <f t="shared" si="45"/>
        <v/>
      </c>
      <c r="AY56" s="324" t="str">
        <f t="shared" si="45"/>
        <v/>
      </c>
      <c r="AZ56" s="338" t="str">
        <f t="shared" si="45"/>
        <v/>
      </c>
      <c r="BA56" s="324" t="str">
        <f t="shared" si="17"/>
        <v/>
      </c>
      <c r="BB56" s="499" t="str">
        <f t="shared" si="18"/>
        <v/>
      </c>
      <c r="BC56" s="55" t="str">
        <f t="shared" si="19"/>
        <v/>
      </c>
      <c r="BD56" s="500" t="str">
        <f t="shared" si="20"/>
        <v/>
      </c>
      <c r="BE56" s="55" t="str">
        <f t="shared" si="21"/>
        <v/>
      </c>
      <c r="BF56" s="500" t="str">
        <f t="shared" si="22"/>
        <v/>
      </c>
      <c r="BG56" s="56" t="str">
        <f t="shared" si="23"/>
        <v/>
      </c>
      <c r="BH56" s="502" t="str">
        <f t="shared" si="24"/>
        <v/>
      </c>
      <c r="BI56" s="57" t="str">
        <f t="shared" si="25"/>
        <v/>
      </c>
      <c r="BJ56" s="502" t="str">
        <f t="shared" si="26"/>
        <v/>
      </c>
      <c r="BK56" s="55" t="str">
        <f t="shared" si="27"/>
        <v/>
      </c>
      <c r="BL56" s="500" t="str">
        <f t="shared" si="28"/>
        <v/>
      </c>
      <c r="BM56" s="55" t="str">
        <f t="shared" si="29"/>
        <v/>
      </c>
      <c r="BN56" s="502" t="str">
        <f t="shared" si="30"/>
        <v/>
      </c>
      <c r="BO56" s="55" t="str">
        <f t="shared" si="31"/>
        <v/>
      </c>
      <c r="BP56" s="502" t="str">
        <f t="shared" si="32"/>
        <v/>
      </c>
      <c r="BQ56" s="58" t="str">
        <f t="shared" si="33"/>
        <v/>
      </c>
      <c r="BR56" s="60" t="str">
        <f t="shared" si="34"/>
        <v/>
      </c>
    </row>
    <row r="57" spans="1:70">
      <c r="A57" s="54">
        <f>IF(表示変換!A57="","",表示変換!A57)</f>
        <v>52</v>
      </c>
      <c r="B57" s="227" t="str">
        <f>IF(表示変換!B57="","",表示変換!B57)</f>
        <v/>
      </c>
      <c r="C57" s="227" t="str">
        <f ca="1">IF(表示変換!D57="","",表示変換!D57)</f>
        <v/>
      </c>
      <c r="D57" s="227" t="str">
        <f>IF(表示変換!F57="","",表示変換!F57)</f>
        <v/>
      </c>
      <c r="E57" s="325" t="str">
        <f>IF(表示変換!I57="","",表示変換!I57)</f>
        <v/>
      </c>
      <c r="F57" s="487" t="str">
        <f>IF(表示変換!J57="","",表示変換!J57)</f>
        <v/>
      </c>
      <c r="G57" s="348" t="str">
        <f>IF(表示変換!N57="","",表示変換!N57)</f>
        <v/>
      </c>
      <c r="H57" s="94" t="str">
        <f t="shared" si="37"/>
        <v/>
      </c>
      <c r="I57" s="399" t="str">
        <f>IF(表示変換!O57="","",表示変換!O57)</f>
        <v/>
      </c>
      <c r="J57" s="95" t="str">
        <f t="shared" si="38"/>
        <v/>
      </c>
      <c r="K57" s="399" t="str">
        <f>IF(表示変換!P57="","",表示変換!P57)</f>
        <v/>
      </c>
      <c r="L57" s="96" t="str">
        <f t="shared" si="39"/>
        <v/>
      </c>
      <c r="M57" s="402" t="str">
        <f>IF(表示変換!Q57="","",表示変換!Q57)</f>
        <v/>
      </c>
      <c r="N57" s="97" t="str">
        <f t="shared" si="40"/>
        <v/>
      </c>
      <c r="O57" s="402" t="str">
        <f>IF(表示変換!R57="","",表示変換!R57)</f>
        <v/>
      </c>
      <c r="P57" s="95" t="str">
        <f t="shared" si="41"/>
        <v/>
      </c>
      <c r="Q57" s="399" t="str">
        <f>IF(表示変換!S57="","",表示変換!S57)</f>
        <v/>
      </c>
      <c r="R57" s="95" t="str">
        <f t="shared" si="42"/>
        <v/>
      </c>
      <c r="S57" s="402" t="str">
        <f>IF(表示変換!T57="","",表示変換!T57)</f>
        <v/>
      </c>
      <c r="T57" s="95" t="str">
        <f t="shared" si="43"/>
        <v/>
      </c>
      <c r="U57" s="402" t="str">
        <f>IF(表示変換!U57="","",表示変換!U57)</f>
        <v/>
      </c>
      <c r="V57" s="98" t="str">
        <f t="shared" si="44"/>
        <v/>
      </c>
      <c r="W57" s="59" t="str">
        <f t="shared" si="12"/>
        <v/>
      </c>
      <c r="X57" s="162" t="str">
        <f t="shared" si="13"/>
        <v/>
      </c>
      <c r="Z57" s="232">
        <f t="shared" si="35"/>
        <v>52</v>
      </c>
      <c r="AA57" s="227" t="str">
        <f>IF(表示変換!B57="","",表示変換!B57)</f>
        <v/>
      </c>
      <c r="AB57" s="91" t="str">
        <f>IF(表示変換!C57="","",表示変換!C57)</f>
        <v/>
      </c>
      <c r="AC57" s="227" t="str">
        <f>IF(AB57="","",DATEDIF(AB57,入力!$C$3,"Y"))</f>
        <v/>
      </c>
      <c r="AD57" s="227" t="str">
        <f ca="1">IF(表示変換!D57="","",表示変換!D57)</f>
        <v/>
      </c>
      <c r="AE57" s="227" t="str">
        <f>IF(表示変換!E57="","",表示変換!E57)</f>
        <v/>
      </c>
      <c r="AF57" s="227" t="str">
        <f>IF(表示変換!F57="","",表示変換!F57)</f>
        <v/>
      </c>
      <c r="AG57" s="227" t="str">
        <f>IF(表示変換!G57="","",表示変換!G57)</f>
        <v/>
      </c>
      <c r="AH57" s="227" t="str">
        <f>IF(表示変換!H57="","",表示変換!H57)</f>
        <v/>
      </c>
      <c r="AI57" s="325" t="str">
        <f>IF(表示変換!I57="","",表示変換!I57)</f>
        <v/>
      </c>
      <c r="AJ57" s="342" t="str">
        <f>IF(表示変換!J57="","",表示変換!J57)</f>
        <v/>
      </c>
      <c r="AK57" s="325" t="str">
        <f>IF(表示変換!K57="","",表示変換!K57)</f>
        <v/>
      </c>
      <c r="AL57" s="325" t="str">
        <f>IF(表示変換!L57="","",表示変換!L57)</f>
        <v/>
      </c>
      <c r="AM57" s="407" t="str">
        <f>IF(表示変換!M57="","",表示変換!M57)</f>
        <v/>
      </c>
      <c r="AN57" s="105" t="str">
        <f t="shared" si="14"/>
        <v/>
      </c>
      <c r="AO57" s="105" t="str">
        <f t="shared" si="15"/>
        <v/>
      </c>
      <c r="AP57" s="534" t="str">
        <f t="shared" si="8"/>
        <v/>
      </c>
      <c r="AQ57" s="535" t="str">
        <f t="shared" si="9"/>
        <v/>
      </c>
      <c r="AR57" s="535" t="str">
        <f t="shared" si="10"/>
        <v/>
      </c>
      <c r="AS57" s="533" t="str">
        <f t="shared" si="16"/>
        <v/>
      </c>
      <c r="AU57" s="106">
        <f t="shared" si="45"/>
        <v>52</v>
      </c>
      <c r="AV57" s="76" t="str">
        <f t="shared" si="45"/>
        <v/>
      </c>
      <c r="AW57" s="76" t="str">
        <f t="shared" ca="1" si="45"/>
        <v/>
      </c>
      <c r="AX57" s="102" t="str">
        <f t="shared" si="45"/>
        <v/>
      </c>
      <c r="AY57" s="324" t="str">
        <f t="shared" si="45"/>
        <v/>
      </c>
      <c r="AZ57" s="338" t="str">
        <f t="shared" si="45"/>
        <v/>
      </c>
      <c r="BA57" s="324" t="str">
        <f t="shared" si="17"/>
        <v/>
      </c>
      <c r="BB57" s="499" t="str">
        <f t="shared" si="18"/>
        <v/>
      </c>
      <c r="BC57" s="55" t="str">
        <f t="shared" si="19"/>
        <v/>
      </c>
      <c r="BD57" s="500" t="str">
        <f t="shared" si="20"/>
        <v/>
      </c>
      <c r="BE57" s="55" t="str">
        <f t="shared" si="21"/>
        <v/>
      </c>
      <c r="BF57" s="500" t="str">
        <f t="shared" si="22"/>
        <v/>
      </c>
      <c r="BG57" s="56" t="str">
        <f t="shared" si="23"/>
        <v/>
      </c>
      <c r="BH57" s="502" t="str">
        <f t="shared" si="24"/>
        <v/>
      </c>
      <c r="BI57" s="57" t="str">
        <f t="shared" si="25"/>
        <v/>
      </c>
      <c r="BJ57" s="502" t="str">
        <f t="shared" si="26"/>
        <v/>
      </c>
      <c r="BK57" s="55" t="str">
        <f t="shared" si="27"/>
        <v/>
      </c>
      <c r="BL57" s="500" t="str">
        <f t="shared" si="28"/>
        <v/>
      </c>
      <c r="BM57" s="55" t="str">
        <f t="shared" si="29"/>
        <v/>
      </c>
      <c r="BN57" s="502" t="str">
        <f t="shared" si="30"/>
        <v/>
      </c>
      <c r="BO57" s="55" t="str">
        <f t="shared" si="31"/>
        <v/>
      </c>
      <c r="BP57" s="502" t="str">
        <f t="shared" si="32"/>
        <v/>
      </c>
      <c r="BQ57" s="58" t="str">
        <f t="shared" si="33"/>
        <v/>
      </c>
      <c r="BR57" s="60" t="str">
        <f t="shared" si="34"/>
        <v/>
      </c>
    </row>
    <row r="58" spans="1:70">
      <c r="A58" s="54">
        <f>IF(表示変換!A58="","",表示変換!A58)</f>
        <v>53</v>
      </c>
      <c r="B58" s="227" t="str">
        <f>IF(表示変換!B58="","",表示変換!B58)</f>
        <v/>
      </c>
      <c r="C58" s="227" t="str">
        <f ca="1">IF(表示変換!D58="","",表示変換!D58)</f>
        <v/>
      </c>
      <c r="D58" s="227" t="str">
        <f>IF(表示変換!F58="","",表示変換!F58)</f>
        <v/>
      </c>
      <c r="E58" s="325" t="str">
        <f>IF(表示変換!I58="","",表示変換!I58)</f>
        <v/>
      </c>
      <c r="F58" s="487" t="str">
        <f>IF(表示変換!J58="","",表示変換!J58)</f>
        <v/>
      </c>
      <c r="G58" s="348" t="str">
        <f>IF(表示変換!N58="","",表示変換!N58)</f>
        <v/>
      </c>
      <c r="H58" s="94" t="str">
        <f t="shared" si="37"/>
        <v/>
      </c>
      <c r="I58" s="399" t="str">
        <f>IF(表示変換!O58="","",表示変換!O58)</f>
        <v/>
      </c>
      <c r="J58" s="95" t="str">
        <f t="shared" si="38"/>
        <v/>
      </c>
      <c r="K58" s="399" t="str">
        <f>IF(表示変換!P58="","",表示変換!P58)</f>
        <v/>
      </c>
      <c r="L58" s="96" t="str">
        <f t="shared" si="39"/>
        <v/>
      </c>
      <c r="M58" s="402" t="str">
        <f>IF(表示変換!Q58="","",表示変換!Q58)</f>
        <v/>
      </c>
      <c r="N58" s="97" t="str">
        <f t="shared" si="40"/>
        <v/>
      </c>
      <c r="O58" s="402" t="str">
        <f>IF(表示変換!R58="","",表示変換!R58)</f>
        <v/>
      </c>
      <c r="P58" s="95" t="str">
        <f t="shared" si="41"/>
        <v/>
      </c>
      <c r="Q58" s="399" t="str">
        <f>IF(表示変換!S58="","",表示変換!S58)</f>
        <v/>
      </c>
      <c r="R58" s="95" t="str">
        <f t="shared" si="42"/>
        <v/>
      </c>
      <c r="S58" s="402" t="str">
        <f>IF(表示変換!T58="","",表示変換!T58)</f>
        <v/>
      </c>
      <c r="T58" s="95" t="str">
        <f t="shared" si="43"/>
        <v/>
      </c>
      <c r="U58" s="402" t="str">
        <f>IF(表示変換!U58="","",表示変換!U58)</f>
        <v/>
      </c>
      <c r="V58" s="98" t="str">
        <f t="shared" si="44"/>
        <v/>
      </c>
      <c r="W58" s="59" t="str">
        <f t="shared" si="12"/>
        <v/>
      </c>
      <c r="X58" s="162" t="str">
        <f t="shared" si="13"/>
        <v/>
      </c>
      <c r="Z58" s="232">
        <f t="shared" si="35"/>
        <v>53</v>
      </c>
      <c r="AA58" s="227" t="str">
        <f>IF(表示変換!B58="","",表示変換!B58)</f>
        <v/>
      </c>
      <c r="AB58" s="91" t="str">
        <f>IF(表示変換!C58="","",表示変換!C58)</f>
        <v/>
      </c>
      <c r="AC58" s="227" t="str">
        <f>IF(AB58="","",DATEDIF(AB58,入力!$C$3,"Y"))</f>
        <v/>
      </c>
      <c r="AD58" s="227" t="str">
        <f ca="1">IF(表示変換!D58="","",表示変換!D58)</f>
        <v/>
      </c>
      <c r="AE58" s="227" t="str">
        <f>IF(表示変換!E58="","",表示変換!E58)</f>
        <v/>
      </c>
      <c r="AF58" s="227" t="str">
        <f>IF(表示変換!F58="","",表示変換!F58)</f>
        <v/>
      </c>
      <c r="AG58" s="227" t="str">
        <f>IF(表示変換!G58="","",表示変換!G58)</f>
        <v/>
      </c>
      <c r="AH58" s="227" t="str">
        <f>IF(表示変換!H58="","",表示変換!H58)</f>
        <v/>
      </c>
      <c r="AI58" s="325" t="str">
        <f>IF(表示変換!I58="","",表示変換!I58)</f>
        <v/>
      </c>
      <c r="AJ58" s="342" t="str">
        <f>IF(表示変換!J58="","",表示変換!J58)</f>
        <v/>
      </c>
      <c r="AK58" s="325" t="str">
        <f>IF(表示変換!K58="","",表示変換!K58)</f>
        <v/>
      </c>
      <c r="AL58" s="325" t="str">
        <f>IF(表示変換!L58="","",表示変換!L58)</f>
        <v/>
      </c>
      <c r="AM58" s="407" t="str">
        <f>IF(表示変換!M58="","",表示変換!M58)</f>
        <v/>
      </c>
      <c r="AN58" s="105" t="str">
        <f t="shared" si="14"/>
        <v/>
      </c>
      <c r="AO58" s="105" t="str">
        <f t="shared" si="15"/>
        <v/>
      </c>
      <c r="AP58" s="534" t="str">
        <f t="shared" si="8"/>
        <v/>
      </c>
      <c r="AQ58" s="535" t="str">
        <f t="shared" si="9"/>
        <v/>
      </c>
      <c r="AR58" s="535" t="str">
        <f t="shared" si="10"/>
        <v/>
      </c>
      <c r="AS58" s="533" t="str">
        <f t="shared" si="16"/>
        <v/>
      </c>
      <c r="AU58" s="106">
        <f t="shared" si="45"/>
        <v>53</v>
      </c>
      <c r="AV58" s="76" t="str">
        <f t="shared" si="45"/>
        <v/>
      </c>
      <c r="AW58" s="76" t="str">
        <f t="shared" ca="1" si="45"/>
        <v/>
      </c>
      <c r="AX58" s="102" t="str">
        <f t="shared" si="45"/>
        <v/>
      </c>
      <c r="AY58" s="324" t="str">
        <f t="shared" si="45"/>
        <v/>
      </c>
      <c r="AZ58" s="338" t="str">
        <f t="shared" si="45"/>
        <v/>
      </c>
      <c r="BA58" s="324" t="str">
        <f t="shared" si="17"/>
        <v/>
      </c>
      <c r="BB58" s="499" t="str">
        <f t="shared" si="18"/>
        <v/>
      </c>
      <c r="BC58" s="55" t="str">
        <f t="shared" si="19"/>
        <v/>
      </c>
      <c r="BD58" s="500" t="str">
        <f t="shared" si="20"/>
        <v/>
      </c>
      <c r="BE58" s="55" t="str">
        <f t="shared" si="21"/>
        <v/>
      </c>
      <c r="BF58" s="500" t="str">
        <f t="shared" si="22"/>
        <v/>
      </c>
      <c r="BG58" s="56" t="str">
        <f t="shared" si="23"/>
        <v/>
      </c>
      <c r="BH58" s="502" t="str">
        <f t="shared" si="24"/>
        <v/>
      </c>
      <c r="BI58" s="57" t="str">
        <f t="shared" si="25"/>
        <v/>
      </c>
      <c r="BJ58" s="502" t="str">
        <f t="shared" si="26"/>
        <v/>
      </c>
      <c r="BK58" s="55" t="str">
        <f t="shared" si="27"/>
        <v/>
      </c>
      <c r="BL58" s="500" t="str">
        <f t="shared" si="28"/>
        <v/>
      </c>
      <c r="BM58" s="55" t="str">
        <f t="shared" si="29"/>
        <v/>
      </c>
      <c r="BN58" s="502" t="str">
        <f t="shared" si="30"/>
        <v/>
      </c>
      <c r="BO58" s="55" t="str">
        <f t="shared" si="31"/>
        <v/>
      </c>
      <c r="BP58" s="502" t="str">
        <f t="shared" si="32"/>
        <v/>
      </c>
      <c r="BQ58" s="58" t="str">
        <f t="shared" si="33"/>
        <v/>
      </c>
      <c r="BR58" s="60" t="str">
        <f t="shared" si="34"/>
        <v/>
      </c>
    </row>
    <row r="59" spans="1:70">
      <c r="A59" s="54">
        <f>IF(表示変換!A59="","",表示変換!A59)</f>
        <v>54</v>
      </c>
      <c r="B59" s="227" t="str">
        <f>IF(表示変換!B59="","",表示変換!B59)</f>
        <v/>
      </c>
      <c r="C59" s="227" t="str">
        <f ca="1">IF(表示変換!D59="","",表示変換!D59)</f>
        <v/>
      </c>
      <c r="D59" s="227" t="str">
        <f>IF(表示変換!F59="","",表示変換!F59)</f>
        <v/>
      </c>
      <c r="E59" s="325" t="str">
        <f>IF(表示変換!I59="","",表示変換!I59)</f>
        <v/>
      </c>
      <c r="F59" s="487" t="str">
        <f>IF(表示変換!J59="","",表示変換!J59)</f>
        <v/>
      </c>
      <c r="G59" s="348" t="str">
        <f>IF(表示変換!N59="","",表示変換!N59)</f>
        <v/>
      </c>
      <c r="H59" s="94" t="str">
        <f t="shared" si="37"/>
        <v/>
      </c>
      <c r="I59" s="399" t="str">
        <f>IF(表示変換!O59="","",表示変換!O59)</f>
        <v/>
      </c>
      <c r="J59" s="95" t="str">
        <f t="shared" si="38"/>
        <v/>
      </c>
      <c r="K59" s="399" t="str">
        <f>IF(表示変換!P59="","",表示変換!P59)</f>
        <v/>
      </c>
      <c r="L59" s="96" t="str">
        <f t="shared" si="39"/>
        <v/>
      </c>
      <c r="M59" s="402" t="str">
        <f>IF(表示変換!Q59="","",表示変換!Q59)</f>
        <v/>
      </c>
      <c r="N59" s="97" t="str">
        <f t="shared" si="40"/>
        <v/>
      </c>
      <c r="O59" s="402" t="str">
        <f>IF(表示変換!R59="","",表示変換!R59)</f>
        <v/>
      </c>
      <c r="P59" s="95" t="str">
        <f t="shared" si="41"/>
        <v/>
      </c>
      <c r="Q59" s="399" t="str">
        <f>IF(表示変換!S59="","",表示変換!S59)</f>
        <v/>
      </c>
      <c r="R59" s="95" t="str">
        <f t="shared" si="42"/>
        <v/>
      </c>
      <c r="S59" s="402" t="str">
        <f>IF(表示変換!T59="","",表示変換!T59)</f>
        <v/>
      </c>
      <c r="T59" s="95" t="str">
        <f t="shared" si="43"/>
        <v/>
      </c>
      <c r="U59" s="402" t="str">
        <f>IF(表示変換!U59="","",表示変換!U59)</f>
        <v/>
      </c>
      <c r="V59" s="98" t="str">
        <f t="shared" si="44"/>
        <v/>
      </c>
      <c r="W59" s="59" t="str">
        <f t="shared" si="12"/>
        <v/>
      </c>
      <c r="X59" s="162" t="str">
        <f t="shared" si="13"/>
        <v/>
      </c>
      <c r="Z59" s="232">
        <f t="shared" si="35"/>
        <v>54</v>
      </c>
      <c r="AA59" s="227" t="str">
        <f>IF(表示変換!B59="","",表示変換!B59)</f>
        <v/>
      </c>
      <c r="AB59" s="91" t="str">
        <f>IF(表示変換!C59="","",表示変換!C59)</f>
        <v/>
      </c>
      <c r="AC59" s="227" t="str">
        <f>IF(AB59="","",DATEDIF(AB59,入力!$C$3,"Y"))</f>
        <v/>
      </c>
      <c r="AD59" s="227" t="str">
        <f ca="1">IF(表示変換!D59="","",表示変換!D59)</f>
        <v/>
      </c>
      <c r="AE59" s="227" t="str">
        <f>IF(表示変換!E59="","",表示変換!E59)</f>
        <v/>
      </c>
      <c r="AF59" s="227" t="str">
        <f>IF(表示変換!F59="","",表示変換!F59)</f>
        <v/>
      </c>
      <c r="AG59" s="227" t="str">
        <f>IF(表示変換!G59="","",表示変換!G59)</f>
        <v/>
      </c>
      <c r="AH59" s="227" t="str">
        <f>IF(表示変換!H59="","",表示変換!H59)</f>
        <v/>
      </c>
      <c r="AI59" s="325" t="str">
        <f>IF(表示変換!I59="","",表示変換!I59)</f>
        <v/>
      </c>
      <c r="AJ59" s="342" t="str">
        <f>IF(表示変換!J59="","",表示変換!J59)</f>
        <v/>
      </c>
      <c r="AK59" s="325" t="str">
        <f>IF(表示変換!K59="","",表示変換!K59)</f>
        <v/>
      </c>
      <c r="AL59" s="325" t="str">
        <f>IF(表示変換!L59="","",表示変換!L59)</f>
        <v/>
      </c>
      <c r="AM59" s="407" t="str">
        <f>IF(表示変換!M59="","",表示変換!M59)</f>
        <v/>
      </c>
      <c r="AN59" s="105" t="str">
        <f t="shared" si="14"/>
        <v/>
      </c>
      <c r="AO59" s="105" t="str">
        <f t="shared" si="15"/>
        <v/>
      </c>
      <c r="AP59" s="534" t="str">
        <f t="shared" si="8"/>
        <v/>
      </c>
      <c r="AQ59" s="535" t="str">
        <f t="shared" si="9"/>
        <v/>
      </c>
      <c r="AR59" s="535" t="str">
        <f t="shared" si="10"/>
        <v/>
      </c>
      <c r="AS59" s="533" t="str">
        <f t="shared" si="16"/>
        <v/>
      </c>
      <c r="AU59" s="106">
        <f t="shared" si="45"/>
        <v>54</v>
      </c>
      <c r="AV59" s="76" t="str">
        <f t="shared" si="45"/>
        <v/>
      </c>
      <c r="AW59" s="76" t="str">
        <f t="shared" ca="1" si="45"/>
        <v/>
      </c>
      <c r="AX59" s="102" t="str">
        <f t="shared" si="45"/>
        <v/>
      </c>
      <c r="AY59" s="324" t="str">
        <f t="shared" si="45"/>
        <v/>
      </c>
      <c r="AZ59" s="338" t="str">
        <f t="shared" si="45"/>
        <v/>
      </c>
      <c r="BA59" s="324" t="str">
        <f t="shared" si="17"/>
        <v/>
      </c>
      <c r="BB59" s="499" t="str">
        <f t="shared" si="18"/>
        <v/>
      </c>
      <c r="BC59" s="55" t="str">
        <f t="shared" si="19"/>
        <v/>
      </c>
      <c r="BD59" s="500" t="str">
        <f t="shared" si="20"/>
        <v/>
      </c>
      <c r="BE59" s="55" t="str">
        <f t="shared" si="21"/>
        <v/>
      </c>
      <c r="BF59" s="500" t="str">
        <f t="shared" si="22"/>
        <v/>
      </c>
      <c r="BG59" s="56" t="str">
        <f t="shared" si="23"/>
        <v/>
      </c>
      <c r="BH59" s="502" t="str">
        <f t="shared" si="24"/>
        <v/>
      </c>
      <c r="BI59" s="57" t="str">
        <f t="shared" si="25"/>
        <v/>
      </c>
      <c r="BJ59" s="502" t="str">
        <f t="shared" si="26"/>
        <v/>
      </c>
      <c r="BK59" s="55" t="str">
        <f t="shared" si="27"/>
        <v/>
      </c>
      <c r="BL59" s="500" t="str">
        <f t="shared" si="28"/>
        <v/>
      </c>
      <c r="BM59" s="55" t="str">
        <f t="shared" si="29"/>
        <v/>
      </c>
      <c r="BN59" s="502" t="str">
        <f t="shared" si="30"/>
        <v/>
      </c>
      <c r="BO59" s="55" t="str">
        <f t="shared" si="31"/>
        <v/>
      </c>
      <c r="BP59" s="502" t="str">
        <f t="shared" si="32"/>
        <v/>
      </c>
      <c r="BQ59" s="58" t="str">
        <f t="shared" si="33"/>
        <v/>
      </c>
      <c r="BR59" s="60" t="str">
        <f t="shared" si="34"/>
        <v/>
      </c>
    </row>
    <row r="60" spans="1:70">
      <c r="A60" s="54">
        <f>IF(表示変換!A60="","",表示変換!A60)</f>
        <v>55</v>
      </c>
      <c r="B60" s="227" t="str">
        <f>IF(表示変換!B60="","",表示変換!B60)</f>
        <v/>
      </c>
      <c r="C60" s="227" t="str">
        <f ca="1">IF(表示変換!D60="","",表示変換!D60)</f>
        <v/>
      </c>
      <c r="D60" s="227" t="str">
        <f>IF(表示変換!F60="","",表示変換!F60)</f>
        <v/>
      </c>
      <c r="E60" s="325" t="str">
        <f>IF(表示変換!I60="","",表示変換!I60)</f>
        <v/>
      </c>
      <c r="F60" s="487" t="str">
        <f>IF(表示変換!J60="","",表示変換!J60)</f>
        <v/>
      </c>
      <c r="G60" s="348" t="str">
        <f>IF(表示変換!N60="","",表示変換!N60)</f>
        <v/>
      </c>
      <c r="H60" s="94" t="str">
        <f t="shared" si="37"/>
        <v/>
      </c>
      <c r="I60" s="399" t="str">
        <f>IF(表示変換!O60="","",表示変換!O60)</f>
        <v/>
      </c>
      <c r="J60" s="95" t="str">
        <f t="shared" si="38"/>
        <v/>
      </c>
      <c r="K60" s="399" t="str">
        <f>IF(表示変換!P60="","",表示変換!P60)</f>
        <v/>
      </c>
      <c r="L60" s="96" t="str">
        <f t="shared" si="39"/>
        <v/>
      </c>
      <c r="M60" s="402" t="str">
        <f>IF(表示変換!Q60="","",表示変換!Q60)</f>
        <v/>
      </c>
      <c r="N60" s="97" t="str">
        <f t="shared" si="40"/>
        <v/>
      </c>
      <c r="O60" s="402" t="str">
        <f>IF(表示変換!R60="","",表示変換!R60)</f>
        <v/>
      </c>
      <c r="P60" s="95" t="str">
        <f t="shared" si="41"/>
        <v/>
      </c>
      <c r="Q60" s="399" t="str">
        <f>IF(表示変換!S60="","",表示変換!S60)</f>
        <v/>
      </c>
      <c r="R60" s="95" t="str">
        <f t="shared" si="42"/>
        <v/>
      </c>
      <c r="S60" s="402" t="str">
        <f>IF(表示変換!T60="","",表示変換!T60)</f>
        <v/>
      </c>
      <c r="T60" s="95" t="str">
        <f t="shared" si="43"/>
        <v/>
      </c>
      <c r="U60" s="402" t="str">
        <f>IF(表示変換!U60="","",表示変換!U60)</f>
        <v/>
      </c>
      <c r="V60" s="98" t="str">
        <f t="shared" si="44"/>
        <v/>
      </c>
      <c r="W60" s="59" t="str">
        <f t="shared" si="12"/>
        <v/>
      </c>
      <c r="X60" s="162" t="str">
        <f t="shared" si="13"/>
        <v/>
      </c>
      <c r="Z60" s="232">
        <f t="shared" si="35"/>
        <v>55</v>
      </c>
      <c r="AA60" s="227" t="str">
        <f>IF(表示変換!B60="","",表示変換!B60)</f>
        <v/>
      </c>
      <c r="AB60" s="91" t="str">
        <f>IF(表示変換!C60="","",表示変換!C60)</f>
        <v/>
      </c>
      <c r="AC60" s="227" t="str">
        <f>IF(AB60="","",DATEDIF(AB60,入力!$C$3,"Y"))</f>
        <v/>
      </c>
      <c r="AD60" s="227" t="str">
        <f ca="1">IF(表示変換!D60="","",表示変換!D60)</f>
        <v/>
      </c>
      <c r="AE60" s="227" t="str">
        <f>IF(表示変換!E60="","",表示変換!E60)</f>
        <v/>
      </c>
      <c r="AF60" s="227" t="str">
        <f>IF(表示変換!F60="","",表示変換!F60)</f>
        <v/>
      </c>
      <c r="AG60" s="227" t="str">
        <f>IF(表示変換!G60="","",表示変換!G60)</f>
        <v/>
      </c>
      <c r="AH60" s="227" t="str">
        <f>IF(表示変換!H60="","",表示変換!H60)</f>
        <v/>
      </c>
      <c r="AI60" s="325" t="str">
        <f>IF(表示変換!I60="","",表示変換!I60)</f>
        <v/>
      </c>
      <c r="AJ60" s="342" t="str">
        <f>IF(表示変換!J60="","",表示変換!J60)</f>
        <v/>
      </c>
      <c r="AK60" s="325" t="str">
        <f>IF(表示変換!K60="","",表示変換!K60)</f>
        <v/>
      </c>
      <c r="AL60" s="325" t="str">
        <f>IF(表示変換!L60="","",表示変換!L60)</f>
        <v/>
      </c>
      <c r="AM60" s="407" t="str">
        <f>IF(表示変換!M60="","",表示変換!M60)</f>
        <v/>
      </c>
      <c r="AN60" s="105" t="str">
        <f t="shared" si="14"/>
        <v/>
      </c>
      <c r="AO60" s="105" t="str">
        <f t="shared" si="15"/>
        <v/>
      </c>
      <c r="AP60" s="534" t="str">
        <f t="shared" si="8"/>
        <v/>
      </c>
      <c r="AQ60" s="535" t="str">
        <f t="shared" si="9"/>
        <v/>
      </c>
      <c r="AR60" s="535" t="str">
        <f t="shared" si="10"/>
        <v/>
      </c>
      <c r="AS60" s="533" t="str">
        <f t="shared" si="16"/>
        <v/>
      </c>
      <c r="AU60" s="106">
        <f t="shared" si="45"/>
        <v>55</v>
      </c>
      <c r="AV60" s="76" t="str">
        <f t="shared" si="45"/>
        <v/>
      </c>
      <c r="AW60" s="76" t="str">
        <f t="shared" ca="1" si="45"/>
        <v/>
      </c>
      <c r="AX60" s="102" t="str">
        <f t="shared" si="45"/>
        <v/>
      </c>
      <c r="AY60" s="324" t="str">
        <f t="shared" si="45"/>
        <v/>
      </c>
      <c r="AZ60" s="338" t="str">
        <f t="shared" si="45"/>
        <v/>
      </c>
      <c r="BA60" s="324" t="str">
        <f t="shared" si="17"/>
        <v/>
      </c>
      <c r="BB60" s="499" t="str">
        <f t="shared" si="18"/>
        <v/>
      </c>
      <c r="BC60" s="55" t="str">
        <f t="shared" si="19"/>
        <v/>
      </c>
      <c r="BD60" s="500" t="str">
        <f t="shared" si="20"/>
        <v/>
      </c>
      <c r="BE60" s="55" t="str">
        <f t="shared" si="21"/>
        <v/>
      </c>
      <c r="BF60" s="500" t="str">
        <f t="shared" si="22"/>
        <v/>
      </c>
      <c r="BG60" s="56" t="str">
        <f t="shared" si="23"/>
        <v/>
      </c>
      <c r="BH60" s="502" t="str">
        <f t="shared" si="24"/>
        <v/>
      </c>
      <c r="BI60" s="57" t="str">
        <f t="shared" si="25"/>
        <v/>
      </c>
      <c r="BJ60" s="502" t="str">
        <f t="shared" si="26"/>
        <v/>
      </c>
      <c r="BK60" s="55" t="str">
        <f t="shared" si="27"/>
        <v/>
      </c>
      <c r="BL60" s="500" t="str">
        <f t="shared" si="28"/>
        <v/>
      </c>
      <c r="BM60" s="55" t="str">
        <f t="shared" si="29"/>
        <v/>
      </c>
      <c r="BN60" s="502" t="str">
        <f t="shared" si="30"/>
        <v/>
      </c>
      <c r="BO60" s="55" t="str">
        <f t="shared" si="31"/>
        <v/>
      </c>
      <c r="BP60" s="502" t="str">
        <f t="shared" si="32"/>
        <v/>
      </c>
      <c r="BQ60" s="58" t="str">
        <f t="shared" si="33"/>
        <v/>
      </c>
      <c r="BR60" s="60" t="str">
        <f t="shared" si="34"/>
        <v/>
      </c>
    </row>
    <row r="61" spans="1:70">
      <c r="A61" s="54">
        <f>IF(表示変換!A61="","",表示変換!A61)</f>
        <v>56</v>
      </c>
      <c r="B61" s="227" t="str">
        <f>IF(表示変換!B61="","",表示変換!B61)</f>
        <v/>
      </c>
      <c r="C61" s="227" t="str">
        <f ca="1">IF(表示変換!D61="","",表示変換!D61)</f>
        <v/>
      </c>
      <c r="D61" s="227" t="str">
        <f>IF(表示変換!F61="","",表示変換!F61)</f>
        <v/>
      </c>
      <c r="E61" s="325" t="str">
        <f>IF(表示変換!I61="","",表示変換!I61)</f>
        <v/>
      </c>
      <c r="F61" s="487" t="str">
        <f>IF(表示変換!J61="","",表示変換!J61)</f>
        <v/>
      </c>
      <c r="G61" s="348" t="str">
        <f>IF(表示変換!N61="","",表示変換!N61)</f>
        <v/>
      </c>
      <c r="H61" s="94" t="str">
        <f t="shared" si="37"/>
        <v/>
      </c>
      <c r="I61" s="399" t="str">
        <f>IF(表示変換!O61="","",表示変換!O61)</f>
        <v/>
      </c>
      <c r="J61" s="95" t="str">
        <f t="shared" si="38"/>
        <v/>
      </c>
      <c r="K61" s="399" t="str">
        <f>IF(表示変換!P61="","",表示変換!P61)</f>
        <v/>
      </c>
      <c r="L61" s="96" t="str">
        <f t="shared" si="39"/>
        <v/>
      </c>
      <c r="M61" s="402" t="str">
        <f>IF(表示変換!Q61="","",表示変換!Q61)</f>
        <v/>
      </c>
      <c r="N61" s="97" t="str">
        <f t="shared" si="40"/>
        <v/>
      </c>
      <c r="O61" s="402" t="str">
        <f>IF(表示変換!R61="","",表示変換!R61)</f>
        <v/>
      </c>
      <c r="P61" s="95" t="str">
        <f t="shared" si="41"/>
        <v/>
      </c>
      <c r="Q61" s="399" t="str">
        <f>IF(表示変換!S61="","",表示変換!S61)</f>
        <v/>
      </c>
      <c r="R61" s="95" t="str">
        <f t="shared" si="42"/>
        <v/>
      </c>
      <c r="S61" s="402" t="str">
        <f>IF(表示変換!T61="","",表示変換!T61)</f>
        <v/>
      </c>
      <c r="T61" s="95" t="str">
        <f t="shared" si="43"/>
        <v/>
      </c>
      <c r="U61" s="402" t="str">
        <f>IF(表示変換!U61="","",表示変換!U61)</f>
        <v/>
      </c>
      <c r="V61" s="98" t="str">
        <f t="shared" si="44"/>
        <v/>
      </c>
      <c r="W61" s="59" t="str">
        <f t="shared" si="12"/>
        <v/>
      </c>
      <c r="X61" s="162" t="str">
        <f t="shared" si="13"/>
        <v/>
      </c>
      <c r="Z61" s="232">
        <f t="shared" si="35"/>
        <v>56</v>
      </c>
      <c r="AA61" s="227" t="str">
        <f>IF(表示変換!B61="","",表示変換!B61)</f>
        <v/>
      </c>
      <c r="AB61" s="91" t="str">
        <f>IF(表示変換!C61="","",表示変換!C61)</f>
        <v/>
      </c>
      <c r="AC61" s="227" t="str">
        <f>IF(AB61="","",DATEDIF(AB61,入力!$C$3,"Y"))</f>
        <v/>
      </c>
      <c r="AD61" s="227" t="str">
        <f ca="1">IF(表示変換!D61="","",表示変換!D61)</f>
        <v/>
      </c>
      <c r="AE61" s="227" t="str">
        <f>IF(表示変換!E61="","",表示変換!E61)</f>
        <v/>
      </c>
      <c r="AF61" s="227" t="str">
        <f>IF(表示変換!F61="","",表示変換!F61)</f>
        <v/>
      </c>
      <c r="AG61" s="227" t="str">
        <f>IF(表示変換!G61="","",表示変換!G61)</f>
        <v/>
      </c>
      <c r="AH61" s="227" t="str">
        <f>IF(表示変換!H61="","",表示変換!H61)</f>
        <v/>
      </c>
      <c r="AI61" s="325" t="str">
        <f>IF(表示変換!I61="","",表示変換!I61)</f>
        <v/>
      </c>
      <c r="AJ61" s="342" t="str">
        <f>IF(表示変換!J61="","",表示変換!J61)</f>
        <v/>
      </c>
      <c r="AK61" s="325" t="str">
        <f>IF(表示変換!K61="","",表示変換!K61)</f>
        <v/>
      </c>
      <c r="AL61" s="325" t="str">
        <f>IF(表示変換!L61="","",表示変換!L61)</f>
        <v/>
      </c>
      <c r="AM61" s="407" t="str">
        <f>IF(表示変換!M61="","",表示変換!M61)</f>
        <v/>
      </c>
      <c r="AN61" s="105" t="str">
        <f t="shared" si="14"/>
        <v/>
      </c>
      <c r="AO61" s="105" t="str">
        <f t="shared" si="15"/>
        <v/>
      </c>
      <c r="AP61" s="534" t="str">
        <f t="shared" si="8"/>
        <v/>
      </c>
      <c r="AQ61" s="535" t="str">
        <f t="shared" si="9"/>
        <v/>
      </c>
      <c r="AR61" s="535" t="str">
        <f t="shared" si="10"/>
        <v/>
      </c>
      <c r="AS61" s="533" t="str">
        <f t="shared" si="16"/>
        <v/>
      </c>
      <c r="AU61" s="106">
        <f t="shared" si="45"/>
        <v>56</v>
      </c>
      <c r="AV61" s="76" t="str">
        <f t="shared" si="45"/>
        <v/>
      </c>
      <c r="AW61" s="76" t="str">
        <f t="shared" ca="1" si="45"/>
        <v/>
      </c>
      <c r="AX61" s="102" t="str">
        <f t="shared" si="45"/>
        <v/>
      </c>
      <c r="AY61" s="324" t="str">
        <f t="shared" si="45"/>
        <v/>
      </c>
      <c r="AZ61" s="338" t="str">
        <f t="shared" si="45"/>
        <v/>
      </c>
      <c r="BA61" s="324" t="str">
        <f t="shared" si="17"/>
        <v/>
      </c>
      <c r="BB61" s="499" t="str">
        <f t="shared" si="18"/>
        <v/>
      </c>
      <c r="BC61" s="55" t="str">
        <f t="shared" si="19"/>
        <v/>
      </c>
      <c r="BD61" s="500" t="str">
        <f t="shared" si="20"/>
        <v/>
      </c>
      <c r="BE61" s="55" t="str">
        <f t="shared" si="21"/>
        <v/>
      </c>
      <c r="BF61" s="500" t="str">
        <f t="shared" si="22"/>
        <v/>
      </c>
      <c r="BG61" s="56" t="str">
        <f t="shared" si="23"/>
        <v/>
      </c>
      <c r="BH61" s="502" t="str">
        <f t="shared" si="24"/>
        <v/>
      </c>
      <c r="BI61" s="57" t="str">
        <f t="shared" si="25"/>
        <v/>
      </c>
      <c r="BJ61" s="502" t="str">
        <f t="shared" si="26"/>
        <v/>
      </c>
      <c r="BK61" s="55" t="str">
        <f t="shared" si="27"/>
        <v/>
      </c>
      <c r="BL61" s="500" t="str">
        <f t="shared" si="28"/>
        <v/>
      </c>
      <c r="BM61" s="55" t="str">
        <f t="shared" si="29"/>
        <v/>
      </c>
      <c r="BN61" s="502" t="str">
        <f t="shared" si="30"/>
        <v/>
      </c>
      <c r="BO61" s="55" t="str">
        <f t="shared" si="31"/>
        <v/>
      </c>
      <c r="BP61" s="502" t="str">
        <f t="shared" si="32"/>
        <v/>
      </c>
      <c r="BQ61" s="58" t="str">
        <f t="shared" si="33"/>
        <v/>
      </c>
      <c r="BR61" s="60" t="str">
        <f t="shared" si="34"/>
        <v/>
      </c>
    </row>
    <row r="62" spans="1:70">
      <c r="A62" s="54">
        <f>IF(表示変換!A62="","",表示変換!A62)</f>
        <v>57</v>
      </c>
      <c r="B62" s="227" t="str">
        <f>IF(表示変換!B62="","",表示変換!B62)</f>
        <v/>
      </c>
      <c r="C62" s="227" t="str">
        <f ca="1">IF(表示変換!D62="","",表示変換!D62)</f>
        <v/>
      </c>
      <c r="D62" s="227" t="str">
        <f>IF(表示変換!F62="","",表示変換!F62)</f>
        <v/>
      </c>
      <c r="E62" s="325" t="str">
        <f>IF(表示変換!I62="","",表示変換!I62)</f>
        <v/>
      </c>
      <c r="F62" s="487" t="str">
        <f>IF(表示変換!J62="","",表示変換!J62)</f>
        <v/>
      </c>
      <c r="G62" s="348" t="str">
        <f>IF(表示変換!N62="","",表示変換!N62)</f>
        <v/>
      </c>
      <c r="H62" s="94" t="str">
        <f t="shared" si="37"/>
        <v/>
      </c>
      <c r="I62" s="399" t="str">
        <f>IF(表示変換!O62="","",表示変換!O62)</f>
        <v/>
      </c>
      <c r="J62" s="95" t="str">
        <f t="shared" si="38"/>
        <v/>
      </c>
      <c r="K62" s="399" t="str">
        <f>IF(表示変換!P62="","",表示変換!P62)</f>
        <v/>
      </c>
      <c r="L62" s="96" t="str">
        <f t="shared" si="39"/>
        <v/>
      </c>
      <c r="M62" s="402" t="str">
        <f>IF(表示変換!Q62="","",表示変換!Q62)</f>
        <v/>
      </c>
      <c r="N62" s="97" t="str">
        <f t="shared" si="40"/>
        <v/>
      </c>
      <c r="O62" s="402" t="str">
        <f>IF(表示変換!R62="","",表示変換!R62)</f>
        <v/>
      </c>
      <c r="P62" s="95" t="str">
        <f t="shared" si="41"/>
        <v/>
      </c>
      <c r="Q62" s="399" t="str">
        <f>IF(表示変換!S62="","",表示変換!S62)</f>
        <v/>
      </c>
      <c r="R62" s="95" t="str">
        <f t="shared" si="42"/>
        <v/>
      </c>
      <c r="S62" s="402" t="str">
        <f>IF(表示変換!T62="","",表示変換!T62)</f>
        <v/>
      </c>
      <c r="T62" s="95" t="str">
        <f t="shared" si="43"/>
        <v/>
      </c>
      <c r="U62" s="402" t="str">
        <f>IF(表示変換!U62="","",表示変換!U62)</f>
        <v/>
      </c>
      <c r="V62" s="98" t="str">
        <f t="shared" si="44"/>
        <v/>
      </c>
      <c r="W62" s="59" t="str">
        <f t="shared" si="12"/>
        <v/>
      </c>
      <c r="X62" s="162" t="str">
        <f t="shared" si="13"/>
        <v/>
      </c>
      <c r="Z62" s="232">
        <f t="shared" si="35"/>
        <v>57</v>
      </c>
      <c r="AA62" s="227" t="str">
        <f>IF(表示変換!B62="","",表示変換!B62)</f>
        <v/>
      </c>
      <c r="AB62" s="91" t="str">
        <f>IF(表示変換!C62="","",表示変換!C62)</f>
        <v/>
      </c>
      <c r="AC62" s="227" t="str">
        <f>IF(AB62="","",DATEDIF(AB62,入力!$C$3,"Y"))</f>
        <v/>
      </c>
      <c r="AD62" s="227" t="str">
        <f ca="1">IF(表示変換!D62="","",表示変換!D62)</f>
        <v/>
      </c>
      <c r="AE62" s="227" t="str">
        <f>IF(表示変換!E62="","",表示変換!E62)</f>
        <v/>
      </c>
      <c r="AF62" s="227" t="str">
        <f>IF(表示変換!F62="","",表示変換!F62)</f>
        <v/>
      </c>
      <c r="AG62" s="227" t="str">
        <f>IF(表示変換!G62="","",表示変換!G62)</f>
        <v/>
      </c>
      <c r="AH62" s="227" t="str">
        <f>IF(表示変換!H62="","",表示変換!H62)</f>
        <v/>
      </c>
      <c r="AI62" s="325" t="str">
        <f>IF(表示変換!I62="","",表示変換!I62)</f>
        <v/>
      </c>
      <c r="AJ62" s="342" t="str">
        <f>IF(表示変換!J62="","",表示変換!J62)</f>
        <v/>
      </c>
      <c r="AK62" s="325" t="str">
        <f>IF(表示変換!K62="","",表示変換!K62)</f>
        <v/>
      </c>
      <c r="AL62" s="325" t="str">
        <f>IF(表示変換!L62="","",表示変換!L62)</f>
        <v/>
      </c>
      <c r="AM62" s="407" t="str">
        <f>IF(表示変換!M62="","",表示変換!M62)</f>
        <v/>
      </c>
      <c r="AN62" s="105" t="str">
        <f t="shared" si="14"/>
        <v/>
      </c>
      <c r="AO62" s="105" t="str">
        <f t="shared" si="15"/>
        <v/>
      </c>
      <c r="AP62" s="534" t="str">
        <f t="shared" si="8"/>
        <v/>
      </c>
      <c r="AQ62" s="535" t="str">
        <f t="shared" si="9"/>
        <v/>
      </c>
      <c r="AR62" s="535" t="str">
        <f t="shared" si="10"/>
        <v/>
      </c>
      <c r="AS62" s="536" t="str">
        <f t="shared" si="16"/>
        <v/>
      </c>
      <c r="AU62" s="106">
        <f t="shared" si="45"/>
        <v>57</v>
      </c>
      <c r="AV62" s="76" t="str">
        <f t="shared" si="45"/>
        <v/>
      </c>
      <c r="AW62" s="76" t="str">
        <f t="shared" ca="1" si="45"/>
        <v/>
      </c>
      <c r="AX62" s="102" t="str">
        <f t="shared" si="45"/>
        <v/>
      </c>
      <c r="AY62" s="324" t="str">
        <f t="shared" si="45"/>
        <v/>
      </c>
      <c r="AZ62" s="338" t="str">
        <f t="shared" si="45"/>
        <v/>
      </c>
      <c r="BA62" s="324" t="str">
        <f t="shared" si="17"/>
        <v/>
      </c>
      <c r="BB62" s="499" t="str">
        <f t="shared" si="18"/>
        <v/>
      </c>
      <c r="BC62" s="55" t="str">
        <f t="shared" si="19"/>
        <v/>
      </c>
      <c r="BD62" s="500" t="str">
        <f t="shared" si="20"/>
        <v/>
      </c>
      <c r="BE62" s="55" t="str">
        <f t="shared" si="21"/>
        <v/>
      </c>
      <c r="BF62" s="500" t="str">
        <f t="shared" si="22"/>
        <v/>
      </c>
      <c r="BG62" s="56" t="str">
        <f t="shared" si="23"/>
        <v/>
      </c>
      <c r="BH62" s="502" t="str">
        <f t="shared" si="24"/>
        <v/>
      </c>
      <c r="BI62" s="57" t="str">
        <f t="shared" si="25"/>
        <v/>
      </c>
      <c r="BJ62" s="502" t="str">
        <f t="shared" si="26"/>
        <v/>
      </c>
      <c r="BK62" s="55" t="str">
        <f t="shared" si="27"/>
        <v/>
      </c>
      <c r="BL62" s="500" t="str">
        <f t="shared" si="28"/>
        <v/>
      </c>
      <c r="BM62" s="55" t="str">
        <f t="shared" si="29"/>
        <v/>
      </c>
      <c r="BN62" s="502" t="str">
        <f t="shared" si="30"/>
        <v/>
      </c>
      <c r="BO62" s="55" t="str">
        <f t="shared" si="31"/>
        <v/>
      </c>
      <c r="BP62" s="502" t="str">
        <f t="shared" si="32"/>
        <v/>
      </c>
      <c r="BQ62" s="58" t="str">
        <f t="shared" si="33"/>
        <v/>
      </c>
      <c r="BR62" s="60" t="str">
        <f t="shared" si="34"/>
        <v/>
      </c>
    </row>
    <row r="63" spans="1:70">
      <c r="A63" s="54">
        <f>IF(表示変換!A63="","",表示変換!A63)</f>
        <v>58</v>
      </c>
      <c r="B63" s="227" t="str">
        <f>IF(表示変換!B63="","",表示変換!B63)</f>
        <v/>
      </c>
      <c r="C63" s="227" t="str">
        <f ca="1">IF(表示変換!D63="","",表示変換!D63)</f>
        <v/>
      </c>
      <c r="D63" s="227" t="str">
        <f>IF(表示変換!F63="","",表示変換!F63)</f>
        <v/>
      </c>
      <c r="E63" s="325" t="str">
        <f>IF(表示変換!I63="","",表示変換!I63)</f>
        <v/>
      </c>
      <c r="F63" s="487" t="str">
        <f>IF(表示変換!J63="","",表示変換!J63)</f>
        <v/>
      </c>
      <c r="G63" s="348" t="str">
        <f>IF(表示変換!N63="","",表示変換!N63)</f>
        <v/>
      </c>
      <c r="H63" s="94" t="str">
        <f t="shared" si="37"/>
        <v/>
      </c>
      <c r="I63" s="399" t="str">
        <f>IF(表示変換!O63="","",表示変換!O63)</f>
        <v/>
      </c>
      <c r="J63" s="95" t="str">
        <f t="shared" si="38"/>
        <v/>
      </c>
      <c r="K63" s="399" t="str">
        <f>IF(表示変換!P63="","",表示変換!P63)</f>
        <v/>
      </c>
      <c r="L63" s="96" t="str">
        <f t="shared" si="39"/>
        <v/>
      </c>
      <c r="M63" s="402" t="str">
        <f>IF(表示変換!Q63="","",表示変換!Q63)</f>
        <v/>
      </c>
      <c r="N63" s="97" t="str">
        <f t="shared" si="40"/>
        <v/>
      </c>
      <c r="O63" s="402" t="str">
        <f>IF(表示変換!R63="","",表示変換!R63)</f>
        <v/>
      </c>
      <c r="P63" s="95" t="str">
        <f t="shared" si="41"/>
        <v/>
      </c>
      <c r="Q63" s="399" t="str">
        <f>IF(表示変換!S63="","",表示変換!S63)</f>
        <v/>
      </c>
      <c r="R63" s="95" t="str">
        <f t="shared" si="42"/>
        <v/>
      </c>
      <c r="S63" s="402" t="str">
        <f>IF(表示変換!T63="","",表示変換!T63)</f>
        <v/>
      </c>
      <c r="T63" s="95" t="str">
        <f t="shared" si="43"/>
        <v/>
      </c>
      <c r="U63" s="402" t="str">
        <f>IF(表示変換!U63="","",表示変換!U63)</f>
        <v/>
      </c>
      <c r="V63" s="98" t="str">
        <f t="shared" si="44"/>
        <v/>
      </c>
      <c r="W63" s="59" t="str">
        <f t="shared" si="12"/>
        <v/>
      </c>
      <c r="X63" s="162" t="str">
        <f t="shared" si="13"/>
        <v/>
      </c>
      <c r="Z63" s="232">
        <f t="shared" si="35"/>
        <v>58</v>
      </c>
      <c r="AA63" s="227" t="str">
        <f>IF(表示変換!B63="","",表示変換!B63)</f>
        <v/>
      </c>
      <c r="AB63" s="91" t="str">
        <f>IF(表示変換!C63="","",表示変換!C63)</f>
        <v/>
      </c>
      <c r="AC63" s="227" t="str">
        <f>IF(AB63="","",DATEDIF(AB63,入力!$C$3,"Y"))</f>
        <v/>
      </c>
      <c r="AD63" s="227" t="str">
        <f ca="1">IF(表示変換!D63="","",表示変換!D63)</f>
        <v/>
      </c>
      <c r="AE63" s="227" t="str">
        <f>IF(表示変換!E63="","",表示変換!E63)</f>
        <v/>
      </c>
      <c r="AF63" s="227" t="str">
        <f>IF(表示変換!F63="","",表示変換!F63)</f>
        <v/>
      </c>
      <c r="AG63" s="227" t="str">
        <f>IF(表示変換!G63="","",表示変換!G63)</f>
        <v/>
      </c>
      <c r="AH63" s="227" t="str">
        <f>IF(表示変換!H63="","",表示変換!H63)</f>
        <v/>
      </c>
      <c r="AI63" s="325" t="str">
        <f>IF(表示変換!I63="","",表示変換!I63)</f>
        <v/>
      </c>
      <c r="AJ63" s="342" t="str">
        <f>IF(表示変換!J63="","",表示変換!J63)</f>
        <v/>
      </c>
      <c r="AK63" s="325" t="str">
        <f>IF(表示変換!K63="","",表示変換!K63)</f>
        <v/>
      </c>
      <c r="AL63" s="325" t="str">
        <f>IF(表示変換!L63="","",表示変換!L63)</f>
        <v/>
      </c>
      <c r="AM63" s="407" t="str">
        <f>IF(表示変換!M63="","",表示変換!M63)</f>
        <v/>
      </c>
      <c r="AN63" s="105" t="str">
        <f t="shared" si="14"/>
        <v/>
      </c>
      <c r="AO63" s="105" t="str">
        <f t="shared" si="15"/>
        <v/>
      </c>
      <c r="AP63" s="534" t="str">
        <f t="shared" si="8"/>
        <v/>
      </c>
      <c r="AQ63" s="535" t="str">
        <f t="shared" si="9"/>
        <v/>
      </c>
      <c r="AR63" s="535" t="str">
        <f t="shared" si="10"/>
        <v/>
      </c>
      <c r="AS63" s="533" t="str">
        <f t="shared" si="16"/>
        <v/>
      </c>
      <c r="AU63" s="106">
        <f t="shared" si="45"/>
        <v>58</v>
      </c>
      <c r="AV63" s="76" t="str">
        <f t="shared" si="45"/>
        <v/>
      </c>
      <c r="AW63" s="76" t="str">
        <f t="shared" ca="1" si="45"/>
        <v/>
      </c>
      <c r="AX63" s="102" t="str">
        <f t="shared" si="45"/>
        <v/>
      </c>
      <c r="AY63" s="324" t="str">
        <f t="shared" si="45"/>
        <v/>
      </c>
      <c r="AZ63" s="338" t="str">
        <f t="shared" si="45"/>
        <v/>
      </c>
      <c r="BA63" s="324" t="str">
        <f t="shared" si="17"/>
        <v/>
      </c>
      <c r="BB63" s="499" t="str">
        <f t="shared" si="18"/>
        <v/>
      </c>
      <c r="BC63" s="55" t="str">
        <f t="shared" si="19"/>
        <v/>
      </c>
      <c r="BD63" s="500" t="str">
        <f t="shared" si="20"/>
        <v/>
      </c>
      <c r="BE63" s="55" t="str">
        <f t="shared" si="21"/>
        <v/>
      </c>
      <c r="BF63" s="500" t="str">
        <f t="shared" si="22"/>
        <v/>
      </c>
      <c r="BG63" s="56" t="str">
        <f t="shared" si="23"/>
        <v/>
      </c>
      <c r="BH63" s="502" t="str">
        <f t="shared" si="24"/>
        <v/>
      </c>
      <c r="BI63" s="57" t="str">
        <f t="shared" si="25"/>
        <v/>
      </c>
      <c r="BJ63" s="502" t="str">
        <f t="shared" si="26"/>
        <v/>
      </c>
      <c r="BK63" s="55" t="str">
        <f t="shared" si="27"/>
        <v/>
      </c>
      <c r="BL63" s="500" t="str">
        <f t="shared" si="28"/>
        <v/>
      </c>
      <c r="BM63" s="55" t="str">
        <f t="shared" si="29"/>
        <v/>
      </c>
      <c r="BN63" s="502" t="str">
        <f t="shared" si="30"/>
        <v/>
      </c>
      <c r="BO63" s="55" t="str">
        <f t="shared" si="31"/>
        <v/>
      </c>
      <c r="BP63" s="502" t="str">
        <f t="shared" si="32"/>
        <v/>
      </c>
      <c r="BQ63" s="58" t="str">
        <f t="shared" si="33"/>
        <v/>
      </c>
      <c r="BR63" s="60" t="str">
        <f t="shared" si="34"/>
        <v/>
      </c>
    </row>
    <row r="64" spans="1:70">
      <c r="A64" s="54">
        <f>IF(表示変換!A64="","",表示変換!A64)</f>
        <v>59</v>
      </c>
      <c r="B64" s="227" t="str">
        <f>IF(表示変換!B64="","",表示変換!B64)</f>
        <v/>
      </c>
      <c r="C64" s="227" t="str">
        <f ca="1">IF(表示変換!D64="","",表示変換!D64)</f>
        <v/>
      </c>
      <c r="D64" s="227" t="str">
        <f>IF(表示変換!F64="","",表示変換!F64)</f>
        <v/>
      </c>
      <c r="E64" s="325" t="str">
        <f>IF(表示変換!I64="","",表示変換!I64)</f>
        <v/>
      </c>
      <c r="F64" s="487" t="str">
        <f>IF(表示変換!J64="","",表示変換!J64)</f>
        <v/>
      </c>
      <c r="G64" s="348" t="str">
        <f>IF(表示変換!N64="","",表示変換!N64)</f>
        <v/>
      </c>
      <c r="H64" s="94" t="str">
        <f t="shared" si="37"/>
        <v/>
      </c>
      <c r="I64" s="399" t="str">
        <f>IF(表示変換!O64="","",表示変換!O64)</f>
        <v/>
      </c>
      <c r="J64" s="95" t="str">
        <f t="shared" si="38"/>
        <v/>
      </c>
      <c r="K64" s="399" t="str">
        <f>IF(表示変換!P64="","",表示変換!P64)</f>
        <v/>
      </c>
      <c r="L64" s="96" t="str">
        <f t="shared" si="39"/>
        <v/>
      </c>
      <c r="M64" s="402" t="str">
        <f>IF(表示変換!Q64="","",表示変換!Q64)</f>
        <v/>
      </c>
      <c r="N64" s="97" t="str">
        <f t="shared" si="40"/>
        <v/>
      </c>
      <c r="O64" s="402" t="str">
        <f>IF(表示変換!R64="","",表示変換!R64)</f>
        <v/>
      </c>
      <c r="P64" s="95" t="str">
        <f t="shared" si="41"/>
        <v/>
      </c>
      <c r="Q64" s="399" t="str">
        <f>IF(表示変換!S64="","",表示変換!S64)</f>
        <v/>
      </c>
      <c r="R64" s="95" t="str">
        <f t="shared" si="42"/>
        <v/>
      </c>
      <c r="S64" s="402" t="str">
        <f>IF(表示変換!T64="","",表示変換!T64)</f>
        <v/>
      </c>
      <c r="T64" s="95" t="str">
        <f t="shared" si="43"/>
        <v/>
      </c>
      <c r="U64" s="402" t="str">
        <f>IF(表示変換!U64="","",表示変換!U64)</f>
        <v/>
      </c>
      <c r="V64" s="98" t="str">
        <f t="shared" si="44"/>
        <v/>
      </c>
      <c r="W64" s="59" t="str">
        <f t="shared" si="12"/>
        <v/>
      </c>
      <c r="X64" s="162" t="str">
        <f t="shared" si="13"/>
        <v/>
      </c>
      <c r="Z64" s="232">
        <f t="shared" si="35"/>
        <v>59</v>
      </c>
      <c r="AA64" s="227" t="str">
        <f>IF(表示変換!B64="","",表示変換!B64)</f>
        <v/>
      </c>
      <c r="AB64" s="91" t="str">
        <f>IF(表示変換!C64="","",表示変換!C64)</f>
        <v/>
      </c>
      <c r="AC64" s="227" t="str">
        <f>IF(AB64="","",DATEDIF(AB64,入力!$C$3,"Y"))</f>
        <v/>
      </c>
      <c r="AD64" s="227" t="str">
        <f ca="1">IF(表示変換!D64="","",表示変換!D64)</f>
        <v/>
      </c>
      <c r="AE64" s="227" t="str">
        <f>IF(表示変換!E64="","",表示変換!E64)</f>
        <v/>
      </c>
      <c r="AF64" s="227" t="str">
        <f>IF(表示変換!F64="","",表示変換!F64)</f>
        <v/>
      </c>
      <c r="AG64" s="227" t="str">
        <f>IF(表示変換!G64="","",表示変換!G64)</f>
        <v/>
      </c>
      <c r="AH64" s="227" t="str">
        <f>IF(表示変換!H64="","",表示変換!H64)</f>
        <v/>
      </c>
      <c r="AI64" s="325" t="str">
        <f>IF(表示変換!I64="","",表示変換!I64)</f>
        <v/>
      </c>
      <c r="AJ64" s="342" t="str">
        <f>IF(表示変換!J64="","",表示変換!J64)</f>
        <v/>
      </c>
      <c r="AK64" s="325" t="str">
        <f>IF(表示変換!K64="","",表示変換!K64)</f>
        <v/>
      </c>
      <c r="AL64" s="325" t="str">
        <f>IF(表示変換!L64="","",表示変換!L64)</f>
        <v/>
      </c>
      <c r="AM64" s="407" t="str">
        <f>IF(表示変換!M64="","",表示変換!M64)</f>
        <v/>
      </c>
      <c r="AN64" s="105" t="str">
        <f t="shared" si="14"/>
        <v/>
      </c>
      <c r="AO64" s="105" t="str">
        <f t="shared" si="15"/>
        <v/>
      </c>
      <c r="AP64" s="534" t="str">
        <f t="shared" si="8"/>
        <v/>
      </c>
      <c r="AQ64" s="535" t="str">
        <f t="shared" si="9"/>
        <v/>
      </c>
      <c r="AR64" s="535" t="str">
        <f t="shared" si="10"/>
        <v/>
      </c>
      <c r="AS64" s="533" t="str">
        <f t="shared" si="16"/>
        <v/>
      </c>
      <c r="AU64" s="106">
        <f t="shared" si="45"/>
        <v>59</v>
      </c>
      <c r="AV64" s="76" t="str">
        <f t="shared" si="45"/>
        <v/>
      </c>
      <c r="AW64" s="76" t="str">
        <f t="shared" ca="1" si="45"/>
        <v/>
      </c>
      <c r="AX64" s="102" t="str">
        <f t="shared" si="45"/>
        <v/>
      </c>
      <c r="AY64" s="324" t="str">
        <f t="shared" si="45"/>
        <v/>
      </c>
      <c r="AZ64" s="338" t="str">
        <f t="shared" si="45"/>
        <v/>
      </c>
      <c r="BA64" s="324" t="str">
        <f t="shared" si="17"/>
        <v/>
      </c>
      <c r="BB64" s="499" t="str">
        <f t="shared" si="18"/>
        <v/>
      </c>
      <c r="BC64" s="55" t="str">
        <f t="shared" si="19"/>
        <v/>
      </c>
      <c r="BD64" s="500" t="str">
        <f t="shared" si="20"/>
        <v/>
      </c>
      <c r="BE64" s="55" t="str">
        <f t="shared" si="21"/>
        <v/>
      </c>
      <c r="BF64" s="500" t="str">
        <f t="shared" si="22"/>
        <v/>
      </c>
      <c r="BG64" s="56" t="str">
        <f t="shared" si="23"/>
        <v/>
      </c>
      <c r="BH64" s="502" t="str">
        <f t="shared" si="24"/>
        <v/>
      </c>
      <c r="BI64" s="57" t="str">
        <f t="shared" si="25"/>
        <v/>
      </c>
      <c r="BJ64" s="502" t="str">
        <f t="shared" si="26"/>
        <v/>
      </c>
      <c r="BK64" s="55" t="str">
        <f t="shared" si="27"/>
        <v/>
      </c>
      <c r="BL64" s="500" t="str">
        <f t="shared" si="28"/>
        <v/>
      </c>
      <c r="BM64" s="55" t="str">
        <f t="shared" si="29"/>
        <v/>
      </c>
      <c r="BN64" s="502" t="str">
        <f t="shared" si="30"/>
        <v/>
      </c>
      <c r="BO64" s="55" t="str">
        <f t="shared" si="31"/>
        <v/>
      </c>
      <c r="BP64" s="502" t="str">
        <f t="shared" si="32"/>
        <v/>
      </c>
      <c r="BQ64" s="58" t="str">
        <f t="shared" si="33"/>
        <v/>
      </c>
      <c r="BR64" s="60" t="str">
        <f t="shared" si="34"/>
        <v/>
      </c>
    </row>
    <row r="65" spans="1:70" ht="14.25" thickBot="1">
      <c r="A65" s="231">
        <f>IF(表示変換!A65="","",表示変換!A65)</f>
        <v>60</v>
      </c>
      <c r="B65" s="229" t="str">
        <f>IF(表示変換!B65="","",表示変換!B65)</f>
        <v/>
      </c>
      <c r="C65" s="229" t="str">
        <f ca="1">IF(表示変換!D65="","",表示変換!D65)</f>
        <v/>
      </c>
      <c r="D65" s="229" t="str">
        <f>IF(表示変換!F65="","",表示変換!F65)</f>
        <v/>
      </c>
      <c r="E65" s="332" t="str">
        <f>IF(表示変換!I65="","",表示変換!I65)</f>
        <v/>
      </c>
      <c r="F65" s="413" t="str">
        <f>IF(表示変換!J65="","",表示変換!J65)</f>
        <v/>
      </c>
      <c r="G65" s="415" t="str">
        <f>IF(表示変換!N65="","",表示変換!N65)</f>
        <v/>
      </c>
      <c r="H65" s="186" t="str">
        <f t="shared" si="37"/>
        <v/>
      </c>
      <c r="I65" s="488" t="str">
        <f>IF(表示変換!O65="","",表示変換!O65)</f>
        <v/>
      </c>
      <c r="J65" s="99" t="str">
        <f t="shared" si="38"/>
        <v/>
      </c>
      <c r="K65" s="488" t="str">
        <f>IF(表示変換!P65="","",表示変換!P65)</f>
        <v/>
      </c>
      <c r="L65" s="219" t="str">
        <f t="shared" si="39"/>
        <v/>
      </c>
      <c r="M65" s="489" t="str">
        <f>IF(表示変換!Q65="","",表示変換!Q65)</f>
        <v/>
      </c>
      <c r="N65" s="100" t="str">
        <f t="shared" si="40"/>
        <v/>
      </c>
      <c r="O65" s="489" t="str">
        <f>IF(表示変換!R65="","",表示変換!R65)</f>
        <v/>
      </c>
      <c r="P65" s="99" t="str">
        <f t="shared" si="41"/>
        <v/>
      </c>
      <c r="Q65" s="488" t="str">
        <f>IF(表示変換!S65="","",表示変換!S65)</f>
        <v/>
      </c>
      <c r="R65" s="99" t="str">
        <f t="shared" si="42"/>
        <v/>
      </c>
      <c r="S65" s="489" t="str">
        <f>IF(表示変換!T65="","",表示変換!T65)</f>
        <v/>
      </c>
      <c r="T65" s="99" t="str">
        <f t="shared" si="43"/>
        <v/>
      </c>
      <c r="U65" s="489" t="str">
        <f>IF(表示変換!U65="","",表示変換!U65)</f>
        <v/>
      </c>
      <c r="V65" s="269" t="str">
        <f t="shared" si="44"/>
        <v/>
      </c>
      <c r="W65" s="78" t="str">
        <f t="shared" si="12"/>
        <v/>
      </c>
      <c r="X65" s="163" t="str">
        <f t="shared" si="13"/>
        <v/>
      </c>
      <c r="Z65" s="232">
        <f t="shared" si="35"/>
        <v>60</v>
      </c>
      <c r="AA65" s="227" t="str">
        <f>IF(表示変換!B65="","",表示変換!B65)</f>
        <v/>
      </c>
      <c r="AB65" s="91" t="str">
        <f>IF(表示変換!C65="","",表示変換!C65)</f>
        <v/>
      </c>
      <c r="AC65" s="227" t="str">
        <f>IF(AB65="","",DATEDIF(AB65,入力!$C$3,"Y"))</f>
        <v/>
      </c>
      <c r="AD65" s="227" t="str">
        <f ca="1">IF(表示変換!D65="","",表示変換!D65)</f>
        <v/>
      </c>
      <c r="AE65" s="227" t="str">
        <f>IF(表示変換!E65="","",表示変換!E65)</f>
        <v/>
      </c>
      <c r="AF65" s="227" t="str">
        <f>IF(表示変換!F65="","",表示変換!F65)</f>
        <v/>
      </c>
      <c r="AG65" s="227" t="str">
        <f>IF(表示変換!G65="","",表示変換!G65)</f>
        <v/>
      </c>
      <c r="AH65" s="227" t="str">
        <f>IF(表示変換!H65="","",表示変換!H65)</f>
        <v/>
      </c>
      <c r="AI65" s="325" t="str">
        <f>IF(表示変換!I65="","",表示変換!I65)</f>
        <v/>
      </c>
      <c r="AJ65" s="342" t="str">
        <f>IF(表示変換!J65="","",表示変換!J65)</f>
        <v/>
      </c>
      <c r="AK65" s="325" t="str">
        <f>IF(表示変換!K65="","",表示変換!K65)</f>
        <v/>
      </c>
      <c r="AL65" s="325" t="str">
        <f>IF(表示変換!L65="","",表示変換!L65)</f>
        <v/>
      </c>
      <c r="AM65" s="407" t="str">
        <f>IF(表示変換!M65="","",表示変換!M65)</f>
        <v/>
      </c>
      <c r="AN65" s="105" t="str">
        <f t="shared" si="14"/>
        <v/>
      </c>
      <c r="AO65" s="105" t="str">
        <f t="shared" si="15"/>
        <v/>
      </c>
      <c r="AP65" s="534" t="str">
        <f t="shared" si="8"/>
        <v/>
      </c>
      <c r="AQ65" s="535" t="str">
        <f t="shared" si="9"/>
        <v/>
      </c>
      <c r="AR65" s="535" t="str">
        <f t="shared" si="10"/>
        <v/>
      </c>
      <c r="AS65" s="533" t="str">
        <f t="shared" si="16"/>
        <v/>
      </c>
      <c r="AU65" s="106">
        <f t="shared" ref="AU65:AZ65" si="46">IF(ISBLANK(A65),"",A65)</f>
        <v>60</v>
      </c>
      <c r="AV65" s="76" t="str">
        <f t="shared" si="46"/>
        <v/>
      </c>
      <c r="AW65" s="76" t="str">
        <f t="shared" ca="1" si="46"/>
        <v/>
      </c>
      <c r="AX65" s="102" t="str">
        <f t="shared" si="46"/>
        <v/>
      </c>
      <c r="AY65" s="324" t="str">
        <f t="shared" si="46"/>
        <v/>
      </c>
      <c r="AZ65" s="338" t="str">
        <f t="shared" si="46"/>
        <v/>
      </c>
      <c r="BA65" s="324" t="str">
        <f t="shared" si="17"/>
        <v/>
      </c>
      <c r="BB65" s="499" t="str">
        <f>IF(ISBLANK(G65),"",G65)</f>
        <v/>
      </c>
      <c r="BC65" s="55" t="str">
        <f t="shared" si="19"/>
        <v/>
      </c>
      <c r="BD65" s="501" t="str">
        <f>IF(ISBLANK(I65),"",I65)</f>
        <v/>
      </c>
      <c r="BE65" s="55" t="str">
        <f t="shared" si="21"/>
        <v/>
      </c>
      <c r="BF65" s="501" t="str">
        <f>IF(ISBLANK(K65),"",K65)</f>
        <v/>
      </c>
      <c r="BG65" s="56" t="str">
        <f t="shared" si="23"/>
        <v/>
      </c>
      <c r="BH65" s="503" t="str">
        <f>IF(ISBLANK(M65),"",M65)</f>
        <v/>
      </c>
      <c r="BI65" s="57" t="str">
        <f t="shared" si="25"/>
        <v/>
      </c>
      <c r="BJ65" s="503" t="str">
        <f>IF(ISBLANK(O65),"",O65)</f>
        <v/>
      </c>
      <c r="BK65" s="55" t="str">
        <f t="shared" si="27"/>
        <v/>
      </c>
      <c r="BL65" s="501" t="str">
        <f>IF(ISBLANK(Q65),"",Q65)</f>
        <v/>
      </c>
      <c r="BM65" s="55" t="str">
        <f t="shared" si="29"/>
        <v/>
      </c>
      <c r="BN65" s="503" t="str">
        <f>IF(ISBLANK(S65),"",S65)</f>
        <v/>
      </c>
      <c r="BO65" s="55" t="str">
        <f t="shared" si="31"/>
        <v/>
      </c>
      <c r="BP65" s="504" t="str">
        <f>IF(ISBLANK(U65),"",U65)</f>
        <v/>
      </c>
      <c r="BQ65" s="58" t="str">
        <f t="shared" si="33"/>
        <v/>
      </c>
      <c r="BR65" s="60" t="str">
        <f>X65</f>
        <v/>
      </c>
    </row>
    <row r="66" spans="1:70" ht="14.25" thickTop="1">
      <c r="A66" s="697" t="s">
        <v>38</v>
      </c>
      <c r="B66" s="698"/>
      <c r="C66" s="698"/>
      <c r="D66" s="698"/>
      <c r="E66" s="698"/>
      <c r="F66" s="699"/>
      <c r="G66" s="490" t="str">
        <f t="shared" ref="G66:T66" si="47">IF(COUNTBLANK(G6:G65)=60,"",AVERAGE(G6:G65))</f>
        <v/>
      </c>
      <c r="H66" s="494" t="str">
        <f t="shared" si="47"/>
        <v/>
      </c>
      <c r="I66" s="490" t="str">
        <f t="shared" si="47"/>
        <v/>
      </c>
      <c r="J66" s="494" t="str">
        <f t="shared" si="47"/>
        <v/>
      </c>
      <c r="K66" s="490" t="str">
        <f t="shared" si="47"/>
        <v/>
      </c>
      <c r="L66" s="494" t="str">
        <f t="shared" si="47"/>
        <v/>
      </c>
      <c r="M66" s="492" t="str">
        <f t="shared" si="47"/>
        <v/>
      </c>
      <c r="N66" s="494" t="str">
        <f t="shared" si="47"/>
        <v/>
      </c>
      <c r="O66" s="492" t="str">
        <f t="shared" si="47"/>
        <v/>
      </c>
      <c r="P66" s="494" t="str">
        <f t="shared" si="47"/>
        <v/>
      </c>
      <c r="Q66" s="490" t="str">
        <f t="shared" si="47"/>
        <v/>
      </c>
      <c r="R66" s="494" t="str">
        <f t="shared" si="47"/>
        <v/>
      </c>
      <c r="S66" s="492" t="str">
        <f t="shared" si="47"/>
        <v/>
      </c>
      <c r="T66" s="494" t="str">
        <f t="shared" si="47"/>
        <v/>
      </c>
      <c r="U66" s="492" t="str">
        <f>IF(COUNTBLANK(U6:U65)=60,"",AVERAGE(U6:U65))</f>
        <v/>
      </c>
      <c r="V66" s="494" t="str">
        <f>IF(COUNTBLANK(V6:V65)=60,"",AVERAGE(V6:V65))</f>
        <v/>
      </c>
      <c r="W66" s="737" t="str">
        <f>IF(COUNTBLANK(W6:W65)=60,"",AVERAGE(W6:W65))</f>
        <v/>
      </c>
      <c r="X66" s="738"/>
    </row>
    <row r="67" spans="1:70">
      <c r="A67" s="692" t="s">
        <v>39</v>
      </c>
      <c r="B67" s="693"/>
      <c r="C67" s="693"/>
      <c r="D67" s="693"/>
      <c r="E67" s="693"/>
      <c r="F67" s="694"/>
      <c r="G67" s="89" t="str">
        <f t="shared" ref="G67:T67" si="48">IF(COUNTBLANK(G6:G65)=60,"",STDEV(G6:G65))</f>
        <v/>
      </c>
      <c r="H67" s="472" t="str">
        <f t="shared" si="48"/>
        <v/>
      </c>
      <c r="I67" s="89" t="str">
        <f t="shared" si="48"/>
        <v/>
      </c>
      <c r="J67" s="362" t="str">
        <f t="shared" si="48"/>
        <v/>
      </c>
      <c r="K67" s="89" t="str">
        <f t="shared" si="48"/>
        <v/>
      </c>
      <c r="L67" s="362" t="str">
        <f t="shared" si="48"/>
        <v/>
      </c>
      <c r="M67" s="89" t="str">
        <f t="shared" si="48"/>
        <v/>
      </c>
      <c r="N67" s="362" t="str">
        <f t="shared" si="48"/>
        <v/>
      </c>
      <c r="O67" s="89" t="str">
        <f t="shared" si="48"/>
        <v/>
      </c>
      <c r="P67" s="362" t="str">
        <f t="shared" si="48"/>
        <v/>
      </c>
      <c r="Q67" s="89" t="str">
        <f t="shared" si="48"/>
        <v/>
      </c>
      <c r="R67" s="362" t="str">
        <f t="shared" si="48"/>
        <v/>
      </c>
      <c r="S67" s="89" t="str">
        <f t="shared" si="48"/>
        <v/>
      </c>
      <c r="T67" s="362" t="str">
        <f t="shared" si="48"/>
        <v/>
      </c>
      <c r="U67" s="89" t="str">
        <f>IF(COUNTBLANK(U6:U65)=60,"",STDEV(U6:U65))</f>
        <v/>
      </c>
      <c r="V67" s="362" t="str">
        <f>IF(COUNTBLANK(V6:V65)=60,"",STDEV(V6:V65))</f>
        <v/>
      </c>
      <c r="W67" s="689" t="str">
        <f>IF(COUNTBLANK(W6:W65)=60,"",STDEV(W6:W65))</f>
        <v/>
      </c>
      <c r="X67" s="690"/>
    </row>
    <row r="68" spans="1:70">
      <c r="A68" s="691" t="s">
        <v>50</v>
      </c>
      <c r="B68" s="691"/>
      <c r="C68" s="691"/>
      <c r="D68" s="691"/>
      <c r="E68" s="691"/>
      <c r="F68" s="691"/>
      <c r="G68" s="491" t="str">
        <f>IF(COUNTBLANK(G6:G65)=60,"",MIN(G6:G65))</f>
        <v/>
      </c>
      <c r="H68" s="497" t="str">
        <f>IF(COUNTBLANK(H6:H65)=60,"",MAX(H6:H65))</f>
        <v/>
      </c>
      <c r="I68" s="491" t="str">
        <f>IF(COUNTBLANK(I6:I65)=60,"",MIN(I6:I65))</f>
        <v/>
      </c>
      <c r="J68" s="497" t="str">
        <f>IF(COUNTBLANK(J6:J65)=60,"",MAX(J6:J65))</f>
        <v/>
      </c>
      <c r="K68" s="491" t="str">
        <f t="shared" ref="K68:T68" si="49">IF(COUNTBLANK(K6:K65)=60,"",MAX(K6:K65))</f>
        <v/>
      </c>
      <c r="L68" s="497" t="str">
        <f t="shared" si="49"/>
        <v/>
      </c>
      <c r="M68" s="493" t="str">
        <f t="shared" si="49"/>
        <v/>
      </c>
      <c r="N68" s="497" t="str">
        <f t="shared" si="49"/>
        <v/>
      </c>
      <c r="O68" s="493" t="str">
        <f t="shared" si="49"/>
        <v/>
      </c>
      <c r="P68" s="497" t="str">
        <f t="shared" si="49"/>
        <v/>
      </c>
      <c r="Q68" s="491" t="str">
        <f t="shared" si="49"/>
        <v/>
      </c>
      <c r="R68" s="497" t="str">
        <f t="shared" si="49"/>
        <v/>
      </c>
      <c r="S68" s="493" t="str">
        <f t="shared" si="49"/>
        <v/>
      </c>
      <c r="T68" s="497" t="str">
        <f t="shared" si="49"/>
        <v/>
      </c>
      <c r="U68" s="493" t="str">
        <f>IF(COUNTBLANK(U6:U65)=60,"",MAX(U6:U65))</f>
        <v/>
      </c>
      <c r="V68" s="497" t="str">
        <f>IF(COUNTBLANK(V6:V65)=60,"",MAX(V6:V65))</f>
        <v/>
      </c>
      <c r="W68" s="695" t="str">
        <f>IF(COUNTBLANK(W6:W65)=60,"",MAX(W6:W65))</f>
        <v/>
      </c>
      <c r="X68" s="696"/>
    </row>
    <row r="69" spans="1:70">
      <c r="A69" s="691" t="s">
        <v>51</v>
      </c>
      <c r="B69" s="691"/>
      <c r="C69" s="691"/>
      <c r="D69" s="691"/>
      <c r="E69" s="691"/>
      <c r="F69" s="691"/>
      <c r="G69" s="491" t="str">
        <f>IF(COUNTBLANK(G6:G65)=60,"",MAX(G6:G65))</f>
        <v/>
      </c>
      <c r="H69" s="497" t="str">
        <f>IF(COUNTBLANK(H6:H65)=60,"",IF(COUNTIF(H6:H65,0)&gt;0,0,MIN(H6:H65)))</f>
        <v/>
      </c>
      <c r="I69" s="491" t="str">
        <f>IF(COUNTBLANK(I6:I65)=60,"",MAX(I6:I65))</f>
        <v/>
      </c>
      <c r="J69" s="497" t="str">
        <f>IF(COUNTBLANK(J6:J65)=60,"",IF(COUNTIF(J6:J65,0)&gt;0,0,MIN(J6:J65)))</f>
        <v/>
      </c>
      <c r="K69" s="491" t="str">
        <f t="shared" ref="K69:S69" si="50">IF(COUNTBLANK(K6:K65)=60,"",MIN(K6:K65))</f>
        <v/>
      </c>
      <c r="L69" s="497" t="str">
        <f>IF(COUNTBLANK(L6:L65)=60,"",IF(COUNTIF(L6:L65,0)&gt;0,0,MIN(L6:L65)))</f>
        <v/>
      </c>
      <c r="M69" s="493" t="str">
        <f t="shared" si="50"/>
        <v/>
      </c>
      <c r="N69" s="497" t="str">
        <f>IF(COUNTBLANK(N6:N65)=60,"",IF(COUNTIF(N6:N65,0)&gt;0,0,MIN(N6:N65)))</f>
        <v/>
      </c>
      <c r="O69" s="493" t="str">
        <f t="shared" si="50"/>
        <v/>
      </c>
      <c r="P69" s="497" t="str">
        <f>IF(COUNTBLANK(P6:P65)=60,"",IF(COUNTIF(P6:P65,0)&gt;0,0,MIN(P6:P65)))</f>
        <v/>
      </c>
      <c r="Q69" s="491" t="str">
        <f t="shared" si="50"/>
        <v/>
      </c>
      <c r="R69" s="497" t="str">
        <f>IF(COUNTBLANK(R6:R65)=60,"",IF(COUNTIF(R6:R65,0)&gt;0,0,MIN(R6:R65)))</f>
        <v/>
      </c>
      <c r="S69" s="493" t="str">
        <f t="shared" si="50"/>
        <v/>
      </c>
      <c r="T69" s="497" t="str">
        <f>IF(COUNTBLANK(T6:T65)=60,"",IF(COUNTIF(T6:T65,0)&gt;0,0,MIN(T6:T65)))</f>
        <v/>
      </c>
      <c r="U69" s="493" t="str">
        <f>IF(COUNTBLANK(U6:U65)=60,"",MIN(U6:U65))</f>
        <v/>
      </c>
      <c r="V69" s="497" t="str">
        <f>IF(COUNTBLANK(V6:V65)=60,"",IF(COUNTIF(V6:V65,0)&gt;0,0,MIN(V6:V65)))</f>
        <v/>
      </c>
      <c r="W69" s="695" t="str">
        <f>IF(COUNTBLANK(W6:W65)=60,"",IF(COUNTIF(W6:W65,0)&gt;0,0,MIN(W6:W65)))</f>
        <v/>
      </c>
      <c r="X69" s="696"/>
    </row>
    <row r="70" spans="1:70">
      <c r="A70" s="691" t="s">
        <v>52</v>
      </c>
      <c r="B70" s="691"/>
      <c r="C70" s="691"/>
      <c r="D70" s="691"/>
      <c r="E70" s="691"/>
      <c r="F70" s="691"/>
      <c r="G70" s="491" t="str">
        <f t="shared" ref="G70:T70" si="51">IF(COUNTBLANK(G6:G65)=60,"",MEDIAN(G6:G65))</f>
        <v/>
      </c>
      <c r="H70" s="497" t="str">
        <f t="shared" si="51"/>
        <v/>
      </c>
      <c r="I70" s="491" t="str">
        <f t="shared" si="51"/>
        <v/>
      </c>
      <c r="J70" s="497" t="str">
        <f t="shared" si="51"/>
        <v/>
      </c>
      <c r="K70" s="491" t="str">
        <f t="shared" si="51"/>
        <v/>
      </c>
      <c r="L70" s="497" t="str">
        <f t="shared" si="51"/>
        <v/>
      </c>
      <c r="M70" s="493" t="str">
        <f t="shared" si="51"/>
        <v/>
      </c>
      <c r="N70" s="497" t="str">
        <f t="shared" si="51"/>
        <v/>
      </c>
      <c r="O70" s="493" t="str">
        <f t="shared" si="51"/>
        <v/>
      </c>
      <c r="P70" s="497" t="str">
        <f t="shared" si="51"/>
        <v/>
      </c>
      <c r="Q70" s="491" t="str">
        <f t="shared" si="51"/>
        <v/>
      </c>
      <c r="R70" s="497" t="str">
        <f t="shared" si="51"/>
        <v/>
      </c>
      <c r="S70" s="493" t="str">
        <f t="shared" si="51"/>
        <v/>
      </c>
      <c r="T70" s="497" t="str">
        <f t="shared" si="51"/>
        <v/>
      </c>
      <c r="U70" s="493" t="str">
        <f>IF(COUNTBLANK(U6:U65)=60,"",MEDIAN(U6:U65))</f>
        <v/>
      </c>
      <c r="V70" s="497" t="str">
        <f>IF(COUNTBLANK(V6:V65)=60,"",MEDIAN(V6:V65))</f>
        <v/>
      </c>
      <c r="W70" s="695" t="str">
        <f>IF(COUNTBLANK(W6:W65)=60,"",MEDIAN(W6:W65))</f>
        <v/>
      </c>
      <c r="X70" s="696"/>
    </row>
    <row r="71" spans="1:70">
      <c r="S71" s="62"/>
    </row>
    <row r="72" spans="1:70">
      <c r="B72" s="62"/>
    </row>
    <row r="73" spans="1:70">
      <c r="B73" s="62"/>
      <c r="AD73" s="62"/>
      <c r="AE73" s="62"/>
    </row>
    <row r="76" spans="1:70">
      <c r="AI76" s="62"/>
    </row>
    <row r="77" spans="1:70">
      <c r="AN77" s="62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8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ignoredErrors>
    <ignoredError sqref="H68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9" t="str">
        <f>IF(表示変換!A1="","",表示変換!A1)&amp;"　"&amp;"レーダーチャート"</f>
        <v>●●チームバレーボール体力指数　レーダーチャート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233" t="s">
        <v>10</v>
      </c>
      <c r="B2" s="710" t="str">
        <f>IF(表示変換!B6="","",表示変換!B6)</f>
        <v/>
      </c>
      <c r="C2" s="710"/>
      <c r="D2" s="9"/>
      <c r="E2" s="233" t="s">
        <v>11</v>
      </c>
      <c r="F2" s="711" t="str">
        <f>IF(表示変換!I6="","",表示変換!I6)</f>
        <v/>
      </c>
      <c r="G2" s="711"/>
      <c r="H2" s="234" t="s">
        <v>12</v>
      </c>
      <c r="I2" s="14"/>
      <c r="J2" s="234" t="s">
        <v>13</v>
      </c>
      <c r="K2" s="711" t="str">
        <f>IF(表示変換!J6="","",表示変換!J6)</f>
        <v/>
      </c>
      <c r="L2" s="711"/>
      <c r="M2" s="233" t="s">
        <v>14</v>
      </c>
      <c r="N2" s="6"/>
      <c r="O2" s="710" t="s">
        <v>15</v>
      </c>
      <c r="P2" s="710"/>
      <c r="Q2" s="710" t="str">
        <f>IF(表示変換!H6="","",表示変換!H6)</f>
        <v/>
      </c>
      <c r="R2" s="710"/>
      <c r="S2" s="712" t="str">
        <f>IF(入力!$C$4="","",入力!$C$4)</f>
        <v>2018.01.01</v>
      </c>
      <c r="T2" s="712"/>
      <c r="U2" s="9" t="s">
        <v>78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3" t="s">
        <v>5</v>
      </c>
      <c r="B4" s="726" t="s">
        <v>6</v>
      </c>
      <c r="C4" s="730" t="s">
        <v>0</v>
      </c>
      <c r="D4" s="721" t="s">
        <v>28</v>
      </c>
      <c r="E4" s="722"/>
      <c r="F4" s="721" t="s">
        <v>40</v>
      </c>
      <c r="G4" s="722"/>
      <c r="H4" s="721" t="s">
        <v>272</v>
      </c>
      <c r="I4" s="722"/>
      <c r="J4" s="721" t="s">
        <v>26</v>
      </c>
      <c r="K4" s="722"/>
      <c r="L4" s="719" t="s">
        <v>41</v>
      </c>
      <c r="M4" s="720"/>
      <c r="N4" s="719" t="s">
        <v>42</v>
      </c>
      <c r="O4" s="720"/>
      <c r="P4" s="719" t="s">
        <v>27</v>
      </c>
      <c r="Q4" s="720"/>
      <c r="R4" s="721" t="s">
        <v>29</v>
      </c>
      <c r="S4" s="722"/>
      <c r="T4" s="119" t="s">
        <v>1</v>
      </c>
      <c r="U4" s="120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4"/>
      <c r="B5" s="727"/>
      <c r="C5" s="731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5"/>
      <c r="B6" s="728"/>
      <c r="C6" s="732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251</v>
      </c>
      <c r="AA6" s="26" t="s">
        <v>24</v>
      </c>
      <c r="AB6" s="26" t="s">
        <v>53</v>
      </c>
      <c r="AC6" s="26" t="s">
        <v>47</v>
      </c>
      <c r="AD6" s="26" t="s">
        <v>56</v>
      </c>
      <c r="AE6" s="11" t="s">
        <v>55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2018.01.01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3"/>
      <c r="B8" s="64"/>
      <c r="C8" s="65"/>
      <c r="D8" s="66"/>
      <c r="E8" s="67"/>
      <c r="F8" s="68"/>
      <c r="G8" s="69"/>
      <c r="H8" s="70"/>
      <c r="I8" s="67"/>
      <c r="J8" s="68"/>
      <c r="K8" s="69"/>
      <c r="L8" s="66"/>
      <c r="M8" s="67"/>
      <c r="N8" s="68"/>
      <c r="O8" s="69"/>
      <c r="P8" s="66"/>
      <c r="Q8" s="67"/>
      <c r="R8" s="64"/>
      <c r="S8" s="69"/>
      <c r="T8" s="70"/>
      <c r="U8" s="69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1"/>
      <c r="B9" s="64"/>
      <c r="C9" s="69"/>
      <c r="D9" s="68"/>
      <c r="E9" s="69"/>
      <c r="F9" s="68"/>
      <c r="G9" s="69"/>
      <c r="H9" s="64"/>
      <c r="I9" s="69"/>
      <c r="J9" s="68"/>
      <c r="K9" s="69"/>
      <c r="L9" s="68"/>
      <c r="M9" s="69"/>
      <c r="N9" s="68"/>
      <c r="O9" s="69"/>
      <c r="P9" s="68"/>
      <c r="Q9" s="69"/>
      <c r="R9" s="64"/>
      <c r="S9" s="69"/>
      <c r="T9" s="64"/>
      <c r="U9" s="69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1"/>
      <c r="B10" s="72"/>
      <c r="C10" s="73"/>
      <c r="D10" s="68"/>
      <c r="E10" s="67"/>
      <c r="F10" s="68"/>
      <c r="G10" s="69"/>
      <c r="H10" s="70"/>
      <c r="I10" s="67"/>
      <c r="J10" s="68"/>
      <c r="K10" s="69"/>
      <c r="L10" s="66"/>
      <c r="M10" s="67"/>
      <c r="N10" s="68"/>
      <c r="O10" s="69"/>
      <c r="P10" s="66"/>
      <c r="Q10" s="67"/>
      <c r="R10" s="64"/>
      <c r="S10" s="69"/>
      <c r="T10" s="70"/>
      <c r="U10" s="69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3"/>
      <c r="B11" s="64"/>
      <c r="C11" s="65"/>
      <c r="D11" s="66"/>
      <c r="E11" s="67"/>
      <c r="F11" s="68"/>
      <c r="G11" s="69"/>
      <c r="H11" s="70"/>
      <c r="I11" s="67"/>
      <c r="J11" s="68"/>
      <c r="K11" s="69"/>
      <c r="L11" s="66"/>
      <c r="M11" s="67"/>
      <c r="N11" s="68"/>
      <c r="O11" s="69"/>
      <c r="P11" s="66"/>
      <c r="Q11" s="67"/>
      <c r="R11" s="64"/>
      <c r="S11" s="69"/>
      <c r="T11" s="70"/>
      <c r="U11" s="69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1"/>
      <c r="B12" s="64"/>
      <c r="C12" s="69"/>
      <c r="D12" s="68"/>
      <c r="E12" s="69"/>
      <c r="F12" s="68"/>
      <c r="G12" s="69"/>
      <c r="H12" s="64"/>
      <c r="I12" s="69"/>
      <c r="J12" s="68"/>
      <c r="K12" s="69"/>
      <c r="L12" s="68"/>
      <c r="M12" s="69"/>
      <c r="N12" s="68"/>
      <c r="O12" s="69"/>
      <c r="P12" s="68"/>
      <c r="Q12" s="69"/>
      <c r="R12" s="64"/>
      <c r="S12" s="69"/>
      <c r="T12" s="64"/>
      <c r="U12" s="69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3"/>
      <c r="B13" s="64"/>
      <c r="C13" s="65"/>
      <c r="D13" s="66"/>
      <c r="E13" s="67"/>
      <c r="F13" s="68"/>
      <c r="G13" s="69"/>
      <c r="H13" s="70"/>
      <c r="I13" s="67"/>
      <c r="J13" s="68"/>
      <c r="K13" s="69"/>
      <c r="L13" s="66"/>
      <c r="M13" s="67"/>
      <c r="N13" s="68"/>
      <c r="O13" s="69"/>
      <c r="P13" s="66"/>
      <c r="Q13" s="67"/>
      <c r="R13" s="64"/>
      <c r="S13" s="69"/>
      <c r="T13" s="70"/>
      <c r="U13" s="69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3"/>
      <c r="B14" s="64"/>
      <c r="C14" s="65"/>
      <c r="D14" s="66"/>
      <c r="E14" s="67"/>
      <c r="F14" s="68"/>
      <c r="G14" s="69"/>
      <c r="H14" s="70"/>
      <c r="I14" s="67"/>
      <c r="J14" s="68"/>
      <c r="K14" s="69"/>
      <c r="L14" s="66"/>
      <c r="M14" s="67"/>
      <c r="N14" s="68"/>
      <c r="O14" s="69"/>
      <c r="P14" s="66"/>
      <c r="Q14" s="67"/>
      <c r="R14" s="64"/>
      <c r="S14" s="69"/>
      <c r="T14" s="70"/>
      <c r="U14" s="69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3"/>
      <c r="B15" s="64"/>
      <c r="C15" s="65"/>
      <c r="D15" s="66"/>
      <c r="E15" s="67"/>
      <c r="F15" s="68"/>
      <c r="G15" s="69"/>
      <c r="H15" s="70"/>
      <c r="I15" s="67"/>
      <c r="J15" s="68"/>
      <c r="K15" s="69"/>
      <c r="L15" s="66"/>
      <c r="M15" s="67"/>
      <c r="N15" s="68"/>
      <c r="O15" s="69"/>
      <c r="P15" s="66"/>
      <c r="Q15" s="67"/>
      <c r="R15" s="64"/>
      <c r="S15" s="69"/>
      <c r="T15" s="70"/>
      <c r="U15" s="69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3"/>
      <c r="B16" s="64"/>
      <c r="C16" s="65"/>
      <c r="D16" s="66"/>
      <c r="E16" s="67"/>
      <c r="F16" s="68"/>
      <c r="G16" s="69"/>
      <c r="H16" s="70"/>
      <c r="I16" s="67"/>
      <c r="J16" s="68"/>
      <c r="K16" s="69"/>
      <c r="L16" s="66"/>
      <c r="M16" s="67"/>
      <c r="N16" s="68"/>
      <c r="O16" s="69"/>
      <c r="P16" s="66"/>
      <c r="Q16" s="67"/>
      <c r="R16" s="64"/>
      <c r="S16" s="69"/>
      <c r="T16" s="70"/>
      <c r="U16" s="69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72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88" t="s">
        <v>250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287" t="str">
        <f>IF(全体項目一覧_60!AN94="","",全体項目一覧_60!AN94)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3"/>
      <c r="B38" s="714"/>
      <c r="C38" s="714"/>
      <c r="D38" s="714"/>
      <c r="E38" s="714"/>
      <c r="F38" s="714"/>
      <c r="G38" s="714"/>
      <c r="H38" s="714"/>
      <c r="I38" s="714"/>
      <c r="J38" s="714"/>
      <c r="K38" s="715"/>
      <c r="L38" s="12" t="s">
        <v>18</v>
      </c>
      <c r="M38" s="707" t="s">
        <v>297</v>
      </c>
      <c r="N38" s="707"/>
      <c r="O38" s="707"/>
      <c r="P38" s="707"/>
      <c r="Q38" s="707"/>
      <c r="R38" s="707"/>
      <c r="S38" s="707"/>
      <c r="T38" s="708" t="s">
        <v>249</v>
      </c>
      <c r="U38" s="708"/>
      <c r="X38" s="12"/>
      <c r="Y38" s="707"/>
      <c r="Z38" s="707"/>
      <c r="AA38" s="707"/>
      <c r="AB38" s="707"/>
      <c r="AC38" s="707"/>
      <c r="AD38" s="707"/>
      <c r="AE38" s="707"/>
      <c r="AF38" s="707"/>
      <c r="AG38" s="707"/>
    </row>
    <row r="39" spans="1:33">
      <c r="A39" s="716"/>
      <c r="B39" s="717"/>
      <c r="C39" s="717"/>
      <c r="D39" s="717"/>
      <c r="E39" s="717"/>
      <c r="F39" s="717"/>
      <c r="G39" s="717"/>
      <c r="H39" s="717"/>
      <c r="I39" s="717"/>
      <c r="J39" s="717"/>
      <c r="K39" s="718"/>
      <c r="L39" s="12" t="s">
        <v>18</v>
      </c>
      <c r="M39" s="703" t="s">
        <v>298</v>
      </c>
      <c r="N39" s="703"/>
      <c r="O39" s="703"/>
      <c r="P39" s="703"/>
      <c r="Q39" s="703"/>
      <c r="R39" s="703"/>
      <c r="S39" s="703"/>
      <c r="T39" s="704" t="str">
        <f>X35</f>
        <v/>
      </c>
      <c r="U39" s="705"/>
      <c r="X39" s="12"/>
      <c r="Y39" s="703"/>
      <c r="Z39" s="703"/>
      <c r="AA39" s="703"/>
      <c r="AB39" s="703"/>
      <c r="AC39" s="703"/>
      <c r="AD39" s="703"/>
      <c r="AE39" s="703"/>
      <c r="AF39" s="703"/>
      <c r="AG39" s="703"/>
    </row>
    <row r="40" spans="1:33" ht="14.25">
      <c r="A40" s="729" t="s">
        <v>248</v>
      </c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260" t="s">
        <v>18</v>
      </c>
      <c r="M40" s="706" t="s">
        <v>296</v>
      </c>
      <c r="N40" s="706"/>
      <c r="O40" s="706"/>
      <c r="P40" s="706"/>
      <c r="Q40" s="706"/>
      <c r="R40" s="706"/>
      <c r="S40" s="706"/>
      <c r="T40" s="705"/>
      <c r="U40" s="705"/>
      <c r="X40" s="263"/>
      <c r="Y40" s="706"/>
      <c r="Z40" s="706"/>
      <c r="AA40" s="706"/>
      <c r="AB40" s="706"/>
      <c r="AC40" s="706"/>
      <c r="AD40" s="706"/>
      <c r="AE40" s="706"/>
      <c r="AF40" s="706"/>
      <c r="AG40" s="706"/>
    </row>
    <row r="42" spans="1:33" ht="30" customHeight="1">
      <c r="A42" s="709" t="str">
        <f>$A$1</f>
        <v>●●チームバレーボール体力指数　レーダーチャート</v>
      </c>
      <c r="B42" s="709"/>
      <c r="C42" s="709"/>
      <c r="D42" s="709"/>
      <c r="E42" s="709"/>
      <c r="F42" s="709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</row>
    <row r="43" spans="1:33" ht="22.5" customHeight="1">
      <c r="A43" s="233" t="s">
        <v>10</v>
      </c>
      <c r="B43" s="710" t="str">
        <f>IF(表示変換!B7="","",表示変換!B7)</f>
        <v/>
      </c>
      <c r="C43" s="710"/>
      <c r="D43" s="9"/>
      <c r="E43" s="233" t="s">
        <v>11</v>
      </c>
      <c r="F43" s="711" t="str">
        <f>IF(表示変換!I7="","",表示変換!I7)</f>
        <v/>
      </c>
      <c r="G43" s="711"/>
      <c r="H43" s="234" t="s">
        <v>12</v>
      </c>
      <c r="I43" s="14"/>
      <c r="J43" s="234" t="s">
        <v>13</v>
      </c>
      <c r="K43" s="711" t="str">
        <f>IF(表示変換!J7="","",表示変換!J7)</f>
        <v/>
      </c>
      <c r="L43" s="711"/>
      <c r="M43" s="233" t="s">
        <v>14</v>
      </c>
      <c r="N43" s="6"/>
      <c r="O43" s="710" t="s">
        <v>15</v>
      </c>
      <c r="P43" s="710"/>
      <c r="Q43" s="710" t="str">
        <f>IF(表示変換!H7="","",表示変換!H7)</f>
        <v/>
      </c>
      <c r="R43" s="710"/>
      <c r="S43" s="712" t="str">
        <f>IF(入力!$C$4="","",入力!$C$4)</f>
        <v>2018.01.01</v>
      </c>
      <c r="T43" s="712"/>
      <c r="U43" s="9" t="s">
        <v>78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3" t="s">
        <v>5</v>
      </c>
      <c r="B45" s="726" t="s">
        <v>6</v>
      </c>
      <c r="C45" s="730" t="s">
        <v>0</v>
      </c>
      <c r="D45" s="721" t="s">
        <v>28</v>
      </c>
      <c r="E45" s="722"/>
      <c r="F45" s="721" t="s">
        <v>40</v>
      </c>
      <c r="G45" s="722"/>
      <c r="H45" s="721" t="s">
        <v>272</v>
      </c>
      <c r="I45" s="722"/>
      <c r="J45" s="721" t="s">
        <v>26</v>
      </c>
      <c r="K45" s="722"/>
      <c r="L45" s="719" t="s">
        <v>41</v>
      </c>
      <c r="M45" s="720"/>
      <c r="N45" s="719" t="s">
        <v>42</v>
      </c>
      <c r="O45" s="720"/>
      <c r="P45" s="719" t="s">
        <v>27</v>
      </c>
      <c r="Q45" s="720"/>
      <c r="R45" s="721" t="s">
        <v>29</v>
      </c>
      <c r="S45" s="722"/>
      <c r="T45" s="119" t="s">
        <v>1</v>
      </c>
      <c r="U45" s="120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4"/>
      <c r="B46" s="727"/>
      <c r="C46" s="731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5"/>
      <c r="B47" s="728"/>
      <c r="C47" s="732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251</v>
      </c>
      <c r="AA47" s="26" t="s">
        <v>24</v>
      </c>
      <c r="AB47" s="26" t="s">
        <v>53</v>
      </c>
      <c r="AC47" s="26" t="s">
        <v>47</v>
      </c>
      <c r="AD47" s="26" t="s">
        <v>56</v>
      </c>
      <c r="AE47" s="11" t="s">
        <v>55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/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2018.01.01</v>
      </c>
      <c r="X48" s="30" t="str">
        <f>E48</f>
        <v/>
      </c>
      <c r="Y48" s="30">
        <f>G48</f>
        <v>0</v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32">
      <c r="A49" s="63"/>
      <c r="B49" s="64"/>
      <c r="C49" s="65"/>
      <c r="D49" s="66"/>
      <c r="E49" s="67"/>
      <c r="F49" s="68"/>
      <c r="G49" s="69"/>
      <c r="H49" s="70"/>
      <c r="I49" s="67"/>
      <c r="J49" s="68"/>
      <c r="K49" s="69"/>
      <c r="L49" s="66"/>
      <c r="M49" s="67"/>
      <c r="N49" s="68"/>
      <c r="O49" s="69"/>
      <c r="P49" s="66"/>
      <c r="Q49" s="67"/>
      <c r="R49" s="64"/>
      <c r="S49" s="69"/>
      <c r="T49" s="70"/>
      <c r="U49" s="69"/>
    </row>
    <row r="50" spans="1:32">
      <c r="A50" s="71"/>
      <c r="B50" s="64"/>
      <c r="C50" s="69"/>
      <c r="D50" s="68"/>
      <c r="E50" s="69"/>
      <c r="F50" s="68"/>
      <c r="G50" s="69"/>
      <c r="H50" s="64"/>
      <c r="I50" s="69"/>
      <c r="J50" s="68"/>
      <c r="K50" s="69"/>
      <c r="L50" s="68"/>
      <c r="M50" s="69"/>
      <c r="N50" s="68"/>
      <c r="O50" s="69"/>
      <c r="P50" s="68"/>
      <c r="Q50" s="69"/>
      <c r="R50" s="64"/>
      <c r="S50" s="69"/>
      <c r="T50" s="64"/>
      <c r="U50" s="69"/>
    </row>
    <row r="51" spans="1:32">
      <c r="A51" s="71"/>
      <c r="B51" s="72"/>
      <c r="C51" s="73"/>
      <c r="D51" s="68"/>
      <c r="E51" s="67"/>
      <c r="F51" s="68"/>
      <c r="G51" s="69"/>
      <c r="H51" s="70"/>
      <c r="I51" s="67"/>
      <c r="J51" s="68"/>
      <c r="K51" s="69"/>
      <c r="L51" s="66"/>
      <c r="M51" s="67"/>
      <c r="N51" s="68"/>
      <c r="O51" s="69"/>
      <c r="P51" s="66"/>
      <c r="Q51" s="67"/>
      <c r="R51" s="64"/>
      <c r="S51" s="69"/>
      <c r="T51" s="70"/>
      <c r="U51" s="69"/>
    </row>
    <row r="52" spans="1:32">
      <c r="A52" s="63"/>
      <c r="B52" s="64"/>
      <c r="C52" s="65"/>
      <c r="D52" s="66"/>
      <c r="E52" s="67"/>
      <c r="F52" s="68"/>
      <c r="G52" s="69"/>
      <c r="H52" s="70"/>
      <c r="I52" s="67"/>
      <c r="J52" s="68"/>
      <c r="K52" s="69"/>
      <c r="L52" s="66"/>
      <c r="M52" s="67"/>
      <c r="N52" s="68"/>
      <c r="O52" s="69"/>
      <c r="P52" s="66"/>
      <c r="Q52" s="67"/>
      <c r="R52" s="64"/>
      <c r="S52" s="69"/>
      <c r="T52" s="70"/>
      <c r="U52" s="69"/>
    </row>
    <row r="53" spans="1:32">
      <c r="A53" s="71"/>
      <c r="B53" s="64"/>
      <c r="C53" s="69"/>
      <c r="D53" s="68"/>
      <c r="E53" s="69"/>
      <c r="F53" s="68"/>
      <c r="G53" s="69"/>
      <c r="H53" s="64"/>
      <c r="I53" s="69"/>
      <c r="J53" s="68"/>
      <c r="K53" s="69"/>
      <c r="L53" s="68"/>
      <c r="M53" s="69"/>
      <c r="N53" s="68"/>
      <c r="O53" s="69"/>
      <c r="P53" s="68"/>
      <c r="Q53" s="69"/>
      <c r="R53" s="64"/>
      <c r="S53" s="69"/>
      <c r="T53" s="64"/>
      <c r="U53" s="69"/>
    </row>
    <row r="54" spans="1:32">
      <c r="A54" s="63"/>
      <c r="B54" s="64"/>
      <c r="C54" s="65"/>
      <c r="D54" s="66"/>
      <c r="E54" s="67"/>
      <c r="F54" s="68"/>
      <c r="G54" s="69"/>
      <c r="H54" s="70"/>
      <c r="I54" s="67"/>
      <c r="J54" s="68"/>
      <c r="K54" s="69"/>
      <c r="L54" s="66"/>
      <c r="M54" s="67"/>
      <c r="N54" s="68"/>
      <c r="O54" s="69"/>
      <c r="P54" s="66"/>
      <c r="Q54" s="67"/>
      <c r="R54" s="64"/>
      <c r="S54" s="69"/>
      <c r="T54" s="70"/>
      <c r="U54" s="69"/>
    </row>
    <row r="55" spans="1:32">
      <c r="A55" s="63"/>
      <c r="B55" s="64"/>
      <c r="C55" s="65"/>
      <c r="D55" s="66"/>
      <c r="E55" s="67"/>
      <c r="F55" s="68"/>
      <c r="G55" s="69"/>
      <c r="H55" s="70"/>
      <c r="I55" s="67"/>
      <c r="J55" s="68"/>
      <c r="K55" s="69"/>
      <c r="L55" s="66"/>
      <c r="M55" s="67"/>
      <c r="N55" s="68"/>
      <c r="O55" s="69"/>
      <c r="P55" s="66"/>
      <c r="Q55" s="67"/>
      <c r="R55" s="64"/>
      <c r="S55" s="69"/>
      <c r="T55" s="70"/>
      <c r="U55" s="69"/>
    </row>
    <row r="56" spans="1:32">
      <c r="A56" s="63"/>
      <c r="B56" s="64"/>
      <c r="C56" s="65"/>
      <c r="D56" s="66"/>
      <c r="E56" s="67"/>
      <c r="F56" s="68"/>
      <c r="G56" s="69"/>
      <c r="H56" s="70"/>
      <c r="I56" s="67"/>
      <c r="J56" s="68"/>
      <c r="K56" s="69"/>
      <c r="L56" s="66"/>
      <c r="M56" s="67"/>
      <c r="N56" s="68"/>
      <c r="O56" s="69"/>
      <c r="P56" s="66"/>
      <c r="Q56" s="67"/>
      <c r="R56" s="64"/>
      <c r="S56" s="69"/>
      <c r="T56" s="70"/>
      <c r="U56" s="69"/>
    </row>
    <row r="57" spans="1:32">
      <c r="A57" s="63"/>
      <c r="B57" s="64"/>
      <c r="C57" s="65"/>
      <c r="D57" s="66"/>
      <c r="E57" s="67"/>
      <c r="F57" s="68"/>
      <c r="G57" s="69"/>
      <c r="H57" s="70"/>
      <c r="I57" s="67"/>
      <c r="J57" s="68"/>
      <c r="K57" s="69"/>
      <c r="L57" s="66"/>
      <c r="M57" s="67"/>
      <c r="N57" s="68"/>
      <c r="O57" s="69"/>
      <c r="P57" s="66"/>
      <c r="Q57" s="67"/>
      <c r="R57" s="64"/>
      <c r="S57" s="69"/>
      <c r="T57" s="70"/>
      <c r="U57" s="69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72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88" t="s">
        <v>250</v>
      </c>
      <c r="Y75" s="25"/>
      <c r="Z75" s="25"/>
      <c r="AA75" s="25"/>
      <c r="AB75" s="25"/>
      <c r="AC75" s="25"/>
      <c r="AD75" s="25"/>
      <c r="AE75" s="25"/>
      <c r="AF75" s="25"/>
    </row>
    <row r="76" spans="1:33">
      <c r="X76" s="287" t="str">
        <f>IF(全体項目一覧_60!AN95="","",全体項目一覧_60!AN95)</f>
        <v/>
      </c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713"/>
      <c r="B79" s="714"/>
      <c r="C79" s="714"/>
      <c r="D79" s="714"/>
      <c r="E79" s="714"/>
      <c r="F79" s="714"/>
      <c r="G79" s="714"/>
      <c r="H79" s="714"/>
      <c r="I79" s="714"/>
      <c r="J79" s="714"/>
      <c r="K79" s="715"/>
      <c r="L79" s="12" t="s">
        <v>18</v>
      </c>
      <c r="M79" s="707" t="str">
        <f>$M$38</f>
        <v>％FAT （体脂肪率） は 13.0％以下 を基準とする</v>
      </c>
      <c r="N79" s="707"/>
      <c r="O79" s="707"/>
      <c r="P79" s="707"/>
      <c r="Q79" s="707"/>
      <c r="R79" s="707"/>
      <c r="S79" s="707"/>
      <c r="T79" s="708" t="s">
        <v>249</v>
      </c>
      <c r="U79" s="708"/>
      <c r="X79" s="12"/>
      <c r="Y79" s="114"/>
      <c r="Z79" s="114"/>
      <c r="AA79" s="114"/>
      <c r="AB79" s="114"/>
      <c r="AC79" s="114"/>
      <c r="AD79" s="114"/>
      <c r="AE79" s="114"/>
      <c r="AF79" s="114"/>
      <c r="AG79" s="114"/>
    </row>
    <row r="80" spans="1:33">
      <c r="A80" s="716"/>
      <c r="B80" s="717"/>
      <c r="C80" s="717"/>
      <c r="D80" s="717"/>
      <c r="E80" s="717"/>
      <c r="F80" s="717"/>
      <c r="G80" s="717"/>
      <c r="H80" s="717"/>
      <c r="I80" s="717"/>
      <c r="J80" s="717"/>
      <c r="K80" s="718"/>
      <c r="L80" s="12" t="s">
        <v>18</v>
      </c>
      <c r="M80" s="703" t="str">
        <f>$M$39</f>
        <v>BMI は 18.0 ～ 23.0 を標準範囲 【ＶＢ男子：中学生】 とする</v>
      </c>
      <c r="N80" s="703"/>
      <c r="O80" s="703"/>
      <c r="P80" s="703"/>
      <c r="Q80" s="703"/>
      <c r="R80" s="703"/>
      <c r="S80" s="703"/>
      <c r="T80" s="704" t="str">
        <f>X76</f>
        <v/>
      </c>
      <c r="U80" s="705"/>
      <c r="X80" s="12"/>
      <c r="Y80" s="115"/>
      <c r="Z80" s="115"/>
      <c r="AA80" s="115"/>
      <c r="AB80" s="115"/>
      <c r="AC80" s="115"/>
      <c r="AD80" s="115"/>
      <c r="AE80" s="115"/>
      <c r="AF80" s="115"/>
      <c r="AG80" s="115"/>
    </row>
    <row r="81" spans="1:33" ht="14.25">
      <c r="A81" s="729" t="str">
        <f>$A$40</f>
        <v>フォーマット作成者　：　Komuro Consulting Group　小室匡史</v>
      </c>
      <c r="B81" s="729"/>
      <c r="C81" s="729"/>
      <c r="D81" s="729"/>
      <c r="E81" s="729"/>
      <c r="F81" s="729"/>
      <c r="G81" s="729"/>
      <c r="H81" s="729"/>
      <c r="I81" s="729"/>
      <c r="J81" s="729"/>
      <c r="K81" s="729"/>
      <c r="L81" s="260" t="s">
        <v>18</v>
      </c>
      <c r="M81" s="706" t="str">
        <f>$M$40</f>
        <v>LBM ： Lean Body Mass （除脂肪体重） は増加傾向が望ましい</v>
      </c>
      <c r="N81" s="706"/>
      <c r="O81" s="706"/>
      <c r="P81" s="706"/>
      <c r="Q81" s="706"/>
      <c r="R81" s="706"/>
      <c r="S81" s="706"/>
      <c r="T81" s="705"/>
      <c r="U81" s="705"/>
      <c r="X81" s="12"/>
      <c r="Y81" s="116"/>
      <c r="Z81" s="116"/>
      <c r="AA81" s="116"/>
      <c r="AB81" s="116"/>
      <c r="AC81" s="116"/>
      <c r="AD81" s="116"/>
      <c r="AE81" s="116"/>
      <c r="AF81" s="116"/>
      <c r="AG81" s="116"/>
    </row>
    <row r="83" spans="1:33" ht="30" customHeight="1">
      <c r="A83" s="709" t="str">
        <f>$A$1</f>
        <v>●●チームバレーボール体力指数　レーダーチャート</v>
      </c>
      <c r="B83" s="709"/>
      <c r="C83" s="709"/>
      <c r="D83" s="709"/>
      <c r="E83" s="709"/>
      <c r="F83" s="709"/>
      <c r="G83" s="709"/>
      <c r="H83" s="709"/>
      <c r="I83" s="709"/>
      <c r="J83" s="709"/>
      <c r="K83" s="709"/>
      <c r="L83" s="709"/>
      <c r="M83" s="709"/>
      <c r="N83" s="709"/>
      <c r="O83" s="709"/>
      <c r="P83" s="709"/>
      <c r="Q83" s="709"/>
      <c r="R83" s="709"/>
      <c r="S83" s="709"/>
      <c r="T83" s="709"/>
      <c r="U83" s="709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233" t="s">
        <v>10</v>
      </c>
      <c r="B84" s="710" t="str">
        <f>IF(表示変換!B8="","",表示変換!B8)</f>
        <v/>
      </c>
      <c r="C84" s="710"/>
      <c r="D84" s="9"/>
      <c r="E84" s="233" t="s">
        <v>11</v>
      </c>
      <c r="F84" s="711" t="str">
        <f>IF(表示変換!I8="","",表示変換!I8)</f>
        <v/>
      </c>
      <c r="G84" s="711"/>
      <c r="H84" s="234" t="s">
        <v>12</v>
      </c>
      <c r="I84" s="14"/>
      <c r="J84" s="234" t="s">
        <v>13</v>
      </c>
      <c r="K84" s="711" t="str">
        <f>IF(表示変換!J8="","",表示変換!J8)</f>
        <v/>
      </c>
      <c r="L84" s="711"/>
      <c r="M84" s="233" t="s">
        <v>14</v>
      </c>
      <c r="N84" s="6"/>
      <c r="O84" s="710" t="s">
        <v>15</v>
      </c>
      <c r="P84" s="710"/>
      <c r="Q84" s="710" t="str">
        <f>IF(表示変換!H8="","",表示変換!H8)</f>
        <v/>
      </c>
      <c r="R84" s="710"/>
      <c r="S84" s="712" t="str">
        <f>IF(入力!$C$4="","",入力!$C$4)</f>
        <v>2018.01.01</v>
      </c>
      <c r="T84" s="712"/>
      <c r="U84" s="9" t="s">
        <v>78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3" t="s">
        <v>5</v>
      </c>
      <c r="B86" s="726" t="s">
        <v>6</v>
      </c>
      <c r="C86" s="730" t="s">
        <v>0</v>
      </c>
      <c r="D86" s="721" t="s">
        <v>28</v>
      </c>
      <c r="E86" s="722"/>
      <c r="F86" s="721" t="s">
        <v>40</v>
      </c>
      <c r="G86" s="722"/>
      <c r="H86" s="721" t="s">
        <v>272</v>
      </c>
      <c r="I86" s="722"/>
      <c r="J86" s="721" t="s">
        <v>26</v>
      </c>
      <c r="K86" s="722"/>
      <c r="L86" s="719" t="s">
        <v>41</v>
      </c>
      <c r="M86" s="720"/>
      <c r="N86" s="719" t="s">
        <v>42</v>
      </c>
      <c r="O86" s="720"/>
      <c r="P86" s="719" t="s">
        <v>27</v>
      </c>
      <c r="Q86" s="720"/>
      <c r="R86" s="721" t="s">
        <v>29</v>
      </c>
      <c r="S86" s="722"/>
      <c r="T86" s="119" t="s">
        <v>1</v>
      </c>
      <c r="U86" s="120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4"/>
      <c r="B87" s="727"/>
      <c r="C87" s="731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5"/>
      <c r="B88" s="728"/>
      <c r="C88" s="732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251</v>
      </c>
      <c r="AA88" s="26" t="s">
        <v>24</v>
      </c>
      <c r="AB88" s="26" t="s">
        <v>53</v>
      </c>
      <c r="AC88" s="26" t="s">
        <v>47</v>
      </c>
      <c r="AD88" s="26" t="s">
        <v>56</v>
      </c>
      <c r="AE88" s="11" t="s">
        <v>55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18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17" t="str">
        <f>IF(特定項目一覧_60!X8="","",特定項目一覧_60!X8)</f>
        <v/>
      </c>
      <c r="W89" s="19" t="str">
        <f>IF(入力!$C$4="","",入力!$C$4)</f>
        <v>2018.01.01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3"/>
      <c r="B90" s="64"/>
      <c r="C90" s="65"/>
      <c r="D90" s="66"/>
      <c r="E90" s="67"/>
      <c r="F90" s="68"/>
      <c r="G90" s="69"/>
      <c r="H90" s="70"/>
      <c r="I90" s="67"/>
      <c r="J90" s="68"/>
      <c r="K90" s="69"/>
      <c r="L90" s="66"/>
      <c r="M90" s="67"/>
      <c r="N90" s="68"/>
      <c r="O90" s="69"/>
      <c r="P90" s="66"/>
      <c r="Q90" s="67"/>
      <c r="R90" s="64"/>
      <c r="S90" s="69"/>
      <c r="T90" s="70"/>
      <c r="U90" s="69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1"/>
      <c r="B91" s="64"/>
      <c r="C91" s="69"/>
      <c r="D91" s="68"/>
      <c r="E91" s="69"/>
      <c r="F91" s="68"/>
      <c r="G91" s="69"/>
      <c r="H91" s="64"/>
      <c r="I91" s="69"/>
      <c r="J91" s="68"/>
      <c r="K91" s="69"/>
      <c r="L91" s="68"/>
      <c r="M91" s="69"/>
      <c r="N91" s="68"/>
      <c r="O91" s="69"/>
      <c r="P91" s="68"/>
      <c r="Q91" s="69"/>
      <c r="R91" s="64"/>
      <c r="S91" s="69"/>
      <c r="T91" s="64"/>
      <c r="U91" s="69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1"/>
      <c r="B92" s="72"/>
      <c r="C92" s="73"/>
      <c r="D92" s="68"/>
      <c r="E92" s="67"/>
      <c r="F92" s="68"/>
      <c r="G92" s="69"/>
      <c r="H92" s="70"/>
      <c r="I92" s="67"/>
      <c r="J92" s="68"/>
      <c r="K92" s="69"/>
      <c r="L92" s="66"/>
      <c r="M92" s="67"/>
      <c r="N92" s="68"/>
      <c r="O92" s="69"/>
      <c r="P92" s="66"/>
      <c r="Q92" s="67"/>
      <c r="R92" s="64"/>
      <c r="S92" s="69"/>
      <c r="T92" s="70"/>
      <c r="U92" s="69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3"/>
      <c r="B93" s="64"/>
      <c r="C93" s="65"/>
      <c r="D93" s="66"/>
      <c r="E93" s="67"/>
      <c r="F93" s="68"/>
      <c r="G93" s="69"/>
      <c r="H93" s="70"/>
      <c r="I93" s="67"/>
      <c r="J93" s="68"/>
      <c r="K93" s="69"/>
      <c r="L93" s="66"/>
      <c r="M93" s="67"/>
      <c r="N93" s="68"/>
      <c r="O93" s="69"/>
      <c r="P93" s="66"/>
      <c r="Q93" s="67"/>
      <c r="R93" s="64"/>
      <c r="S93" s="69"/>
      <c r="T93" s="70"/>
      <c r="U93" s="69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1"/>
      <c r="B94" s="64"/>
      <c r="C94" s="69"/>
      <c r="D94" s="68"/>
      <c r="E94" s="69"/>
      <c r="F94" s="68"/>
      <c r="G94" s="69"/>
      <c r="H94" s="64"/>
      <c r="I94" s="69"/>
      <c r="J94" s="68"/>
      <c r="K94" s="69"/>
      <c r="L94" s="68"/>
      <c r="M94" s="69"/>
      <c r="N94" s="68"/>
      <c r="O94" s="69"/>
      <c r="P94" s="68"/>
      <c r="Q94" s="69"/>
      <c r="R94" s="64"/>
      <c r="S94" s="69"/>
      <c r="T94" s="64"/>
      <c r="U94" s="69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3"/>
      <c r="B95" s="64"/>
      <c r="C95" s="65"/>
      <c r="D95" s="66"/>
      <c r="E95" s="67"/>
      <c r="F95" s="68"/>
      <c r="G95" s="69"/>
      <c r="H95" s="70"/>
      <c r="I95" s="67"/>
      <c r="J95" s="68"/>
      <c r="K95" s="69"/>
      <c r="L95" s="66"/>
      <c r="M95" s="67"/>
      <c r="N95" s="68"/>
      <c r="O95" s="69"/>
      <c r="P95" s="66"/>
      <c r="Q95" s="67"/>
      <c r="R95" s="64"/>
      <c r="S95" s="69"/>
      <c r="T95" s="70"/>
      <c r="U95" s="69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3"/>
      <c r="B96" s="64"/>
      <c r="C96" s="65"/>
      <c r="D96" s="66"/>
      <c r="E96" s="67"/>
      <c r="F96" s="68"/>
      <c r="G96" s="69"/>
      <c r="H96" s="70"/>
      <c r="I96" s="67"/>
      <c r="J96" s="68"/>
      <c r="K96" s="69"/>
      <c r="L96" s="66"/>
      <c r="M96" s="67"/>
      <c r="N96" s="68"/>
      <c r="O96" s="69"/>
      <c r="P96" s="66"/>
      <c r="Q96" s="67"/>
      <c r="R96" s="64"/>
      <c r="S96" s="69"/>
      <c r="T96" s="70"/>
      <c r="U96" s="69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3"/>
      <c r="B97" s="64"/>
      <c r="C97" s="65"/>
      <c r="D97" s="66"/>
      <c r="E97" s="67"/>
      <c r="F97" s="68"/>
      <c r="G97" s="69"/>
      <c r="H97" s="70"/>
      <c r="I97" s="67"/>
      <c r="J97" s="68"/>
      <c r="K97" s="69"/>
      <c r="L97" s="66"/>
      <c r="M97" s="67"/>
      <c r="N97" s="68"/>
      <c r="O97" s="69"/>
      <c r="P97" s="66"/>
      <c r="Q97" s="67"/>
      <c r="R97" s="64"/>
      <c r="S97" s="69"/>
      <c r="T97" s="70"/>
      <c r="U97" s="69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3"/>
      <c r="B98" s="64"/>
      <c r="C98" s="65"/>
      <c r="D98" s="66"/>
      <c r="E98" s="67"/>
      <c r="F98" s="68"/>
      <c r="G98" s="69"/>
      <c r="H98" s="70"/>
      <c r="I98" s="67"/>
      <c r="J98" s="68"/>
      <c r="K98" s="69"/>
      <c r="L98" s="66"/>
      <c r="M98" s="67"/>
      <c r="N98" s="68"/>
      <c r="O98" s="69"/>
      <c r="P98" s="66"/>
      <c r="Q98" s="67"/>
      <c r="R98" s="64"/>
      <c r="S98" s="69"/>
      <c r="T98" s="70"/>
      <c r="U98" s="69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72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88" t="s">
        <v>250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87" t="str">
        <f>IF(全体項目一覧_60!AN96="","",全体項目一覧_60!AN96)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3"/>
      <c r="B120" s="714"/>
      <c r="C120" s="714"/>
      <c r="D120" s="714"/>
      <c r="E120" s="714"/>
      <c r="F120" s="714"/>
      <c r="G120" s="714"/>
      <c r="H120" s="714"/>
      <c r="I120" s="714"/>
      <c r="J120" s="714"/>
      <c r="K120" s="715"/>
      <c r="L120" s="12" t="s">
        <v>18</v>
      </c>
      <c r="M120" s="707" t="str">
        <f>$M$38</f>
        <v>％FAT （体脂肪率） は 13.0％以下 を基準とする</v>
      </c>
      <c r="N120" s="707"/>
      <c r="O120" s="707"/>
      <c r="P120" s="707"/>
      <c r="Q120" s="707"/>
      <c r="R120" s="707"/>
      <c r="S120" s="707"/>
      <c r="T120" s="708" t="s">
        <v>249</v>
      </c>
      <c r="U120" s="708"/>
      <c r="X120" s="12"/>
      <c r="Y120" s="707"/>
      <c r="Z120" s="707"/>
      <c r="AA120" s="707"/>
      <c r="AB120" s="707"/>
      <c r="AC120" s="707"/>
      <c r="AD120" s="707"/>
      <c r="AE120" s="707"/>
      <c r="AF120" s="707"/>
      <c r="AG120" s="707"/>
    </row>
    <row r="121" spans="1:33">
      <c r="A121" s="716"/>
      <c r="B121" s="717"/>
      <c r="C121" s="717"/>
      <c r="D121" s="717"/>
      <c r="E121" s="717"/>
      <c r="F121" s="717"/>
      <c r="G121" s="717"/>
      <c r="H121" s="717"/>
      <c r="I121" s="717"/>
      <c r="J121" s="717"/>
      <c r="K121" s="718"/>
      <c r="L121" s="12" t="s">
        <v>18</v>
      </c>
      <c r="M121" s="703" t="str">
        <f>$M$39</f>
        <v>BMI は 18.0 ～ 23.0 を標準範囲 【ＶＢ男子：中学生】 とする</v>
      </c>
      <c r="N121" s="703"/>
      <c r="O121" s="703"/>
      <c r="P121" s="703"/>
      <c r="Q121" s="703"/>
      <c r="R121" s="703"/>
      <c r="S121" s="703"/>
      <c r="T121" s="704" t="str">
        <f>X117</f>
        <v/>
      </c>
      <c r="U121" s="705"/>
      <c r="X121" s="12"/>
      <c r="Y121" s="703"/>
      <c r="Z121" s="703"/>
      <c r="AA121" s="703"/>
      <c r="AB121" s="703"/>
      <c r="AC121" s="703"/>
      <c r="AD121" s="703"/>
      <c r="AE121" s="703"/>
      <c r="AF121" s="703"/>
      <c r="AG121" s="703"/>
    </row>
    <row r="122" spans="1:33" ht="14.25">
      <c r="A122" s="729" t="str">
        <f>$A$40</f>
        <v>フォーマット作成者　：　Komuro Consulting Group　小室匡史</v>
      </c>
      <c r="B122" s="729"/>
      <c r="C122" s="729"/>
      <c r="D122" s="729"/>
      <c r="E122" s="729"/>
      <c r="F122" s="729"/>
      <c r="G122" s="729"/>
      <c r="H122" s="729"/>
      <c r="I122" s="729"/>
      <c r="J122" s="729"/>
      <c r="K122" s="729"/>
      <c r="L122" s="263" t="s">
        <v>18</v>
      </c>
      <c r="M122" s="706" t="str">
        <f>$M$40</f>
        <v>LBM ： Lean Body Mass （除脂肪体重） は増加傾向が望ましい</v>
      </c>
      <c r="N122" s="706"/>
      <c r="O122" s="706"/>
      <c r="P122" s="706"/>
      <c r="Q122" s="706"/>
      <c r="R122" s="706"/>
      <c r="S122" s="706"/>
      <c r="T122" s="705"/>
      <c r="U122" s="705"/>
      <c r="X122" s="12"/>
      <c r="Y122" s="706"/>
      <c r="Z122" s="706"/>
      <c r="AA122" s="706"/>
      <c r="AB122" s="706"/>
      <c r="AC122" s="706"/>
      <c r="AD122" s="706"/>
      <c r="AE122" s="706"/>
      <c r="AF122" s="706"/>
      <c r="AG122" s="706"/>
    </row>
    <row r="124" spans="1:33" ht="30" customHeight="1">
      <c r="A124" s="709" t="str">
        <f>$A$1</f>
        <v>●●チームバレーボール体力指数　レーダーチャート</v>
      </c>
      <c r="B124" s="709"/>
      <c r="C124" s="709"/>
      <c r="D124" s="709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233" t="s">
        <v>10</v>
      </c>
      <c r="B125" s="710" t="str">
        <f>IF(表示変換!B9="","",表示変換!B9)</f>
        <v/>
      </c>
      <c r="C125" s="710"/>
      <c r="D125" s="9"/>
      <c r="E125" s="233" t="s">
        <v>11</v>
      </c>
      <c r="F125" s="711" t="str">
        <f>IF(表示変換!I9="","",表示変換!I9)</f>
        <v/>
      </c>
      <c r="G125" s="711"/>
      <c r="H125" s="234" t="s">
        <v>12</v>
      </c>
      <c r="I125" s="14"/>
      <c r="J125" s="234" t="s">
        <v>13</v>
      </c>
      <c r="K125" s="711" t="str">
        <f>IF(表示変換!J9="","",表示変換!J9)</f>
        <v/>
      </c>
      <c r="L125" s="711"/>
      <c r="M125" s="233" t="s">
        <v>14</v>
      </c>
      <c r="N125" s="6"/>
      <c r="O125" s="710" t="s">
        <v>15</v>
      </c>
      <c r="P125" s="710"/>
      <c r="Q125" s="710" t="str">
        <f>IF(表示変換!H9="","",表示変換!H9)</f>
        <v/>
      </c>
      <c r="R125" s="710"/>
      <c r="S125" s="712" t="str">
        <f>IF(入力!$C$4="","",入力!$C$4)</f>
        <v>2018.01.01</v>
      </c>
      <c r="T125" s="712"/>
      <c r="U125" s="9" t="s">
        <v>78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3" t="s">
        <v>5</v>
      </c>
      <c r="B127" s="726" t="s">
        <v>6</v>
      </c>
      <c r="C127" s="730" t="s">
        <v>0</v>
      </c>
      <c r="D127" s="721" t="s">
        <v>28</v>
      </c>
      <c r="E127" s="722"/>
      <c r="F127" s="721" t="s">
        <v>40</v>
      </c>
      <c r="G127" s="722"/>
      <c r="H127" s="721" t="s">
        <v>272</v>
      </c>
      <c r="I127" s="722"/>
      <c r="J127" s="721" t="s">
        <v>26</v>
      </c>
      <c r="K127" s="722"/>
      <c r="L127" s="719" t="s">
        <v>41</v>
      </c>
      <c r="M127" s="720"/>
      <c r="N127" s="719" t="s">
        <v>42</v>
      </c>
      <c r="O127" s="720"/>
      <c r="P127" s="719" t="s">
        <v>27</v>
      </c>
      <c r="Q127" s="720"/>
      <c r="R127" s="721" t="s">
        <v>29</v>
      </c>
      <c r="S127" s="722"/>
      <c r="T127" s="119" t="s">
        <v>1</v>
      </c>
      <c r="U127" s="120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4"/>
      <c r="B128" s="727"/>
      <c r="C128" s="731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5"/>
      <c r="B129" s="728"/>
      <c r="C129" s="732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251</v>
      </c>
      <c r="AA129" s="26" t="s">
        <v>24</v>
      </c>
      <c r="AB129" s="26" t="s">
        <v>53</v>
      </c>
      <c r="AC129" s="26" t="s">
        <v>47</v>
      </c>
      <c r="AD129" s="26" t="s">
        <v>56</v>
      </c>
      <c r="AE129" s="11" t="s">
        <v>55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2018.01.01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3"/>
      <c r="B131" s="64"/>
      <c r="C131" s="65"/>
      <c r="D131" s="66"/>
      <c r="E131" s="67"/>
      <c r="F131" s="68"/>
      <c r="G131" s="69"/>
      <c r="H131" s="70"/>
      <c r="I131" s="67"/>
      <c r="J131" s="68"/>
      <c r="K131" s="69"/>
      <c r="L131" s="66"/>
      <c r="M131" s="67"/>
      <c r="N131" s="68"/>
      <c r="O131" s="69"/>
      <c r="P131" s="66"/>
      <c r="Q131" s="67"/>
      <c r="R131" s="64"/>
      <c r="S131" s="69"/>
      <c r="T131" s="70"/>
      <c r="U131" s="69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1"/>
      <c r="B132" s="64"/>
      <c r="C132" s="69"/>
      <c r="D132" s="68"/>
      <c r="E132" s="69"/>
      <c r="F132" s="68"/>
      <c r="G132" s="69"/>
      <c r="H132" s="64"/>
      <c r="I132" s="69"/>
      <c r="J132" s="68"/>
      <c r="K132" s="69"/>
      <c r="L132" s="68"/>
      <c r="M132" s="69"/>
      <c r="N132" s="68"/>
      <c r="O132" s="69"/>
      <c r="P132" s="68"/>
      <c r="Q132" s="69"/>
      <c r="R132" s="64"/>
      <c r="S132" s="69"/>
      <c r="T132" s="64"/>
      <c r="U132" s="69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1"/>
      <c r="B133" s="72"/>
      <c r="C133" s="73"/>
      <c r="D133" s="68"/>
      <c r="E133" s="67"/>
      <c r="F133" s="68"/>
      <c r="G133" s="69"/>
      <c r="H133" s="70"/>
      <c r="I133" s="67"/>
      <c r="J133" s="68"/>
      <c r="K133" s="69"/>
      <c r="L133" s="66"/>
      <c r="M133" s="67"/>
      <c r="N133" s="68"/>
      <c r="O133" s="69"/>
      <c r="P133" s="66"/>
      <c r="Q133" s="67"/>
      <c r="R133" s="64"/>
      <c r="S133" s="69"/>
      <c r="T133" s="70"/>
      <c r="U133" s="69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3"/>
      <c r="B134" s="64"/>
      <c r="C134" s="65"/>
      <c r="D134" s="66"/>
      <c r="E134" s="67"/>
      <c r="F134" s="68"/>
      <c r="G134" s="69"/>
      <c r="H134" s="70"/>
      <c r="I134" s="67"/>
      <c r="J134" s="68"/>
      <c r="K134" s="69"/>
      <c r="L134" s="66"/>
      <c r="M134" s="67"/>
      <c r="N134" s="68"/>
      <c r="O134" s="69"/>
      <c r="P134" s="66"/>
      <c r="Q134" s="67"/>
      <c r="R134" s="64"/>
      <c r="S134" s="69"/>
      <c r="T134" s="70"/>
      <c r="U134" s="69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1"/>
      <c r="B135" s="64"/>
      <c r="C135" s="69"/>
      <c r="D135" s="68"/>
      <c r="E135" s="69"/>
      <c r="F135" s="68"/>
      <c r="G135" s="69"/>
      <c r="H135" s="64"/>
      <c r="I135" s="69"/>
      <c r="J135" s="68"/>
      <c r="K135" s="69"/>
      <c r="L135" s="68"/>
      <c r="M135" s="69"/>
      <c r="N135" s="68"/>
      <c r="O135" s="69"/>
      <c r="P135" s="68"/>
      <c r="Q135" s="69"/>
      <c r="R135" s="64"/>
      <c r="S135" s="69"/>
      <c r="T135" s="64"/>
      <c r="U135" s="69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3"/>
      <c r="B136" s="64"/>
      <c r="C136" s="65"/>
      <c r="D136" s="66"/>
      <c r="E136" s="67"/>
      <c r="F136" s="68"/>
      <c r="G136" s="69"/>
      <c r="H136" s="70"/>
      <c r="I136" s="67"/>
      <c r="J136" s="68"/>
      <c r="K136" s="69"/>
      <c r="L136" s="66"/>
      <c r="M136" s="67"/>
      <c r="N136" s="68"/>
      <c r="O136" s="69"/>
      <c r="P136" s="66"/>
      <c r="Q136" s="67"/>
      <c r="R136" s="64"/>
      <c r="S136" s="69"/>
      <c r="T136" s="70"/>
      <c r="U136" s="69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3"/>
      <c r="B137" s="64"/>
      <c r="C137" s="65"/>
      <c r="D137" s="66"/>
      <c r="E137" s="67"/>
      <c r="F137" s="68"/>
      <c r="G137" s="69"/>
      <c r="H137" s="70"/>
      <c r="I137" s="67"/>
      <c r="J137" s="68"/>
      <c r="K137" s="69"/>
      <c r="L137" s="66"/>
      <c r="M137" s="67"/>
      <c r="N137" s="68"/>
      <c r="O137" s="69"/>
      <c r="P137" s="66"/>
      <c r="Q137" s="67"/>
      <c r="R137" s="64"/>
      <c r="S137" s="69"/>
      <c r="T137" s="70"/>
      <c r="U137" s="69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3"/>
      <c r="B138" s="64"/>
      <c r="C138" s="65"/>
      <c r="D138" s="66"/>
      <c r="E138" s="67"/>
      <c r="F138" s="68"/>
      <c r="G138" s="69"/>
      <c r="H138" s="70"/>
      <c r="I138" s="67"/>
      <c r="J138" s="68"/>
      <c r="K138" s="69"/>
      <c r="L138" s="66"/>
      <c r="M138" s="67"/>
      <c r="N138" s="68"/>
      <c r="O138" s="69"/>
      <c r="P138" s="66"/>
      <c r="Q138" s="67"/>
      <c r="R138" s="64"/>
      <c r="S138" s="69"/>
      <c r="T138" s="70"/>
      <c r="U138" s="69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3"/>
      <c r="B139" s="64"/>
      <c r="C139" s="65"/>
      <c r="D139" s="66"/>
      <c r="E139" s="67"/>
      <c r="F139" s="68"/>
      <c r="G139" s="69"/>
      <c r="H139" s="70"/>
      <c r="I139" s="67"/>
      <c r="J139" s="68"/>
      <c r="K139" s="69"/>
      <c r="L139" s="66"/>
      <c r="M139" s="67"/>
      <c r="N139" s="68"/>
      <c r="O139" s="69"/>
      <c r="P139" s="66"/>
      <c r="Q139" s="67"/>
      <c r="R139" s="64"/>
      <c r="S139" s="69"/>
      <c r="T139" s="70"/>
      <c r="U139" s="69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72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88" t="s">
        <v>250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87" t="str">
        <f>IF(全体項目一覧_60!AN97="","",全体項目一覧_60!AN97)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3"/>
      <c r="B161" s="714"/>
      <c r="C161" s="714"/>
      <c r="D161" s="714"/>
      <c r="E161" s="714"/>
      <c r="F161" s="714"/>
      <c r="G161" s="714"/>
      <c r="H161" s="714"/>
      <c r="I161" s="714"/>
      <c r="J161" s="714"/>
      <c r="K161" s="715"/>
      <c r="L161" s="12" t="s">
        <v>18</v>
      </c>
      <c r="M161" s="707" t="str">
        <f>$M$38</f>
        <v>％FAT （体脂肪率） は 13.0％以下 を基準とする</v>
      </c>
      <c r="N161" s="707"/>
      <c r="O161" s="707"/>
      <c r="P161" s="707"/>
      <c r="Q161" s="707"/>
      <c r="R161" s="707"/>
      <c r="S161" s="707"/>
      <c r="T161" s="708" t="s">
        <v>249</v>
      </c>
      <c r="U161" s="708"/>
      <c r="X161" s="12"/>
      <c r="Y161" s="114"/>
      <c r="Z161" s="114"/>
      <c r="AA161" s="114"/>
      <c r="AB161" s="114"/>
      <c r="AC161" s="114"/>
      <c r="AD161" s="114"/>
      <c r="AE161" s="114"/>
      <c r="AF161" s="114"/>
    </row>
    <row r="162" spans="1:32">
      <c r="A162" s="716"/>
      <c r="B162" s="717"/>
      <c r="C162" s="717"/>
      <c r="D162" s="717"/>
      <c r="E162" s="717"/>
      <c r="F162" s="717"/>
      <c r="G162" s="717"/>
      <c r="H162" s="717"/>
      <c r="I162" s="717"/>
      <c r="J162" s="717"/>
      <c r="K162" s="718"/>
      <c r="L162" s="12" t="s">
        <v>18</v>
      </c>
      <c r="M162" s="703" t="str">
        <f>$M$39</f>
        <v>BMI は 18.0 ～ 23.0 を標準範囲 【ＶＢ男子：中学生】 とする</v>
      </c>
      <c r="N162" s="703"/>
      <c r="O162" s="703"/>
      <c r="P162" s="703"/>
      <c r="Q162" s="703"/>
      <c r="R162" s="703"/>
      <c r="S162" s="703"/>
      <c r="T162" s="704" t="str">
        <f>X158</f>
        <v/>
      </c>
      <c r="U162" s="705"/>
      <c r="X162" s="12"/>
      <c r="Y162" s="115"/>
      <c r="Z162" s="115"/>
      <c r="AA162" s="115"/>
      <c r="AB162" s="115"/>
      <c r="AC162" s="115"/>
      <c r="AD162" s="115"/>
      <c r="AE162" s="115"/>
      <c r="AF162" s="115"/>
    </row>
    <row r="163" spans="1:32" ht="14.25">
      <c r="A163" s="729" t="str">
        <f>$A$40</f>
        <v>フォーマット作成者　：　Komuro Consulting Group　小室匡史</v>
      </c>
      <c r="B163" s="729"/>
      <c r="C163" s="729"/>
      <c r="D163" s="729"/>
      <c r="E163" s="729"/>
      <c r="F163" s="729"/>
      <c r="G163" s="729"/>
      <c r="H163" s="729"/>
      <c r="I163" s="729"/>
      <c r="J163" s="729"/>
      <c r="K163" s="729"/>
      <c r="L163" s="263" t="s">
        <v>18</v>
      </c>
      <c r="M163" s="706" t="str">
        <f>$M$40</f>
        <v>LBM ： Lean Body Mass （除脂肪体重） は増加傾向が望ましい</v>
      </c>
      <c r="N163" s="706"/>
      <c r="O163" s="706"/>
      <c r="P163" s="706"/>
      <c r="Q163" s="706"/>
      <c r="R163" s="706"/>
      <c r="S163" s="706"/>
      <c r="T163" s="705"/>
      <c r="U163" s="705"/>
      <c r="X163" s="12"/>
      <c r="Y163" s="116"/>
      <c r="Z163" s="116"/>
      <c r="AA163" s="116"/>
      <c r="AB163" s="116"/>
      <c r="AC163" s="116"/>
      <c r="AD163" s="116"/>
      <c r="AE163" s="116"/>
      <c r="AF163" s="116"/>
    </row>
    <row r="165" spans="1:32" ht="30" customHeight="1">
      <c r="A165" s="709" t="str">
        <f>$A$1</f>
        <v>●●チームバレーボール体力指数　レーダーチャート</v>
      </c>
      <c r="B165" s="709"/>
      <c r="C165" s="709"/>
      <c r="D165" s="709"/>
      <c r="E165" s="709"/>
      <c r="F165" s="709"/>
      <c r="G165" s="709"/>
      <c r="H165" s="709"/>
      <c r="I165" s="709"/>
      <c r="J165" s="709"/>
      <c r="K165" s="709"/>
      <c r="L165" s="709"/>
      <c r="M165" s="709"/>
      <c r="N165" s="709"/>
      <c r="O165" s="709"/>
      <c r="P165" s="709"/>
      <c r="Q165" s="709"/>
      <c r="R165" s="709"/>
      <c r="S165" s="709"/>
      <c r="T165" s="709"/>
      <c r="U165" s="709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233" t="s">
        <v>10</v>
      </c>
      <c r="B166" s="710" t="str">
        <f>IF(表示変換!B10="","",表示変換!B10)</f>
        <v/>
      </c>
      <c r="C166" s="710"/>
      <c r="D166" s="9"/>
      <c r="E166" s="233" t="s">
        <v>11</v>
      </c>
      <c r="F166" s="711" t="str">
        <f>IF(表示変換!I10="","",表示変換!I10)</f>
        <v/>
      </c>
      <c r="G166" s="711"/>
      <c r="H166" s="234" t="s">
        <v>12</v>
      </c>
      <c r="I166" s="14"/>
      <c r="J166" s="234" t="s">
        <v>13</v>
      </c>
      <c r="K166" s="711" t="str">
        <f>IF(表示変換!J10="","",表示変換!J10)</f>
        <v/>
      </c>
      <c r="L166" s="711"/>
      <c r="M166" s="233" t="s">
        <v>14</v>
      </c>
      <c r="N166" s="6"/>
      <c r="O166" s="710" t="s">
        <v>15</v>
      </c>
      <c r="P166" s="710"/>
      <c r="Q166" s="710" t="str">
        <f>IF(表示変換!H10="","",表示変換!H10)</f>
        <v/>
      </c>
      <c r="R166" s="710"/>
      <c r="S166" s="712" t="str">
        <f>IF(入力!$C$4="","",入力!$C$4)</f>
        <v>2018.01.01</v>
      </c>
      <c r="T166" s="712"/>
      <c r="U166" s="9" t="s">
        <v>78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3" t="s">
        <v>5</v>
      </c>
      <c r="B168" s="726" t="s">
        <v>6</v>
      </c>
      <c r="C168" s="730" t="s">
        <v>0</v>
      </c>
      <c r="D168" s="721" t="s">
        <v>28</v>
      </c>
      <c r="E168" s="722"/>
      <c r="F168" s="721" t="s">
        <v>40</v>
      </c>
      <c r="G168" s="722"/>
      <c r="H168" s="721" t="s">
        <v>272</v>
      </c>
      <c r="I168" s="722"/>
      <c r="J168" s="721" t="s">
        <v>26</v>
      </c>
      <c r="K168" s="722"/>
      <c r="L168" s="719" t="s">
        <v>41</v>
      </c>
      <c r="M168" s="720"/>
      <c r="N168" s="719" t="s">
        <v>42</v>
      </c>
      <c r="O168" s="720"/>
      <c r="P168" s="719" t="s">
        <v>27</v>
      </c>
      <c r="Q168" s="720"/>
      <c r="R168" s="721" t="s">
        <v>29</v>
      </c>
      <c r="S168" s="722"/>
      <c r="T168" s="119" t="s">
        <v>1</v>
      </c>
      <c r="U168" s="120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4"/>
      <c r="B169" s="727"/>
      <c r="C169" s="731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5"/>
      <c r="B170" s="728"/>
      <c r="C170" s="732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251</v>
      </c>
      <c r="AA170" s="26" t="s">
        <v>24</v>
      </c>
      <c r="AB170" s="26" t="s">
        <v>53</v>
      </c>
      <c r="AC170" s="26" t="s">
        <v>47</v>
      </c>
      <c r="AD170" s="26" t="s">
        <v>56</v>
      </c>
      <c r="AE170" s="11" t="s">
        <v>55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2018.01.01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3"/>
      <c r="B172" s="64"/>
      <c r="C172" s="65"/>
      <c r="D172" s="66"/>
      <c r="E172" s="67"/>
      <c r="F172" s="68"/>
      <c r="G172" s="69"/>
      <c r="H172" s="70"/>
      <c r="I172" s="67"/>
      <c r="J172" s="68"/>
      <c r="K172" s="69"/>
      <c r="L172" s="66"/>
      <c r="M172" s="67"/>
      <c r="N172" s="68"/>
      <c r="O172" s="69"/>
      <c r="P172" s="66"/>
      <c r="Q172" s="67"/>
      <c r="R172" s="64"/>
      <c r="S172" s="69"/>
      <c r="T172" s="70"/>
      <c r="U172" s="69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1"/>
      <c r="B173" s="64"/>
      <c r="C173" s="69"/>
      <c r="D173" s="68"/>
      <c r="E173" s="69"/>
      <c r="F173" s="68"/>
      <c r="G173" s="69"/>
      <c r="H173" s="64"/>
      <c r="I173" s="69"/>
      <c r="J173" s="68"/>
      <c r="K173" s="69"/>
      <c r="L173" s="68"/>
      <c r="M173" s="69"/>
      <c r="N173" s="68"/>
      <c r="O173" s="69"/>
      <c r="P173" s="68"/>
      <c r="Q173" s="69"/>
      <c r="R173" s="64"/>
      <c r="S173" s="69"/>
      <c r="T173" s="64"/>
      <c r="U173" s="69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1"/>
      <c r="B174" s="72"/>
      <c r="C174" s="73"/>
      <c r="D174" s="68"/>
      <c r="E174" s="67"/>
      <c r="F174" s="68"/>
      <c r="G174" s="69"/>
      <c r="H174" s="70"/>
      <c r="I174" s="67"/>
      <c r="J174" s="68"/>
      <c r="K174" s="69"/>
      <c r="L174" s="66"/>
      <c r="M174" s="67"/>
      <c r="N174" s="68"/>
      <c r="O174" s="69"/>
      <c r="P174" s="66"/>
      <c r="Q174" s="67"/>
      <c r="R174" s="64"/>
      <c r="S174" s="69"/>
      <c r="T174" s="70"/>
      <c r="U174" s="69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3"/>
      <c r="B175" s="64"/>
      <c r="C175" s="65"/>
      <c r="D175" s="66"/>
      <c r="E175" s="67"/>
      <c r="F175" s="68"/>
      <c r="G175" s="69"/>
      <c r="H175" s="70"/>
      <c r="I175" s="67"/>
      <c r="J175" s="68"/>
      <c r="K175" s="69"/>
      <c r="L175" s="66"/>
      <c r="M175" s="67"/>
      <c r="N175" s="68"/>
      <c r="O175" s="69"/>
      <c r="P175" s="66"/>
      <c r="Q175" s="67"/>
      <c r="R175" s="64"/>
      <c r="S175" s="69"/>
      <c r="T175" s="70"/>
      <c r="U175" s="69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1"/>
      <c r="B176" s="64"/>
      <c r="C176" s="69"/>
      <c r="D176" s="68"/>
      <c r="E176" s="69"/>
      <c r="F176" s="68"/>
      <c r="G176" s="69"/>
      <c r="H176" s="64"/>
      <c r="I176" s="69"/>
      <c r="J176" s="68"/>
      <c r="K176" s="69"/>
      <c r="L176" s="68"/>
      <c r="M176" s="69"/>
      <c r="N176" s="68"/>
      <c r="O176" s="69"/>
      <c r="P176" s="68"/>
      <c r="Q176" s="69"/>
      <c r="R176" s="64"/>
      <c r="S176" s="69"/>
      <c r="T176" s="64"/>
      <c r="U176" s="69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3"/>
      <c r="B177" s="64"/>
      <c r="C177" s="65"/>
      <c r="D177" s="66"/>
      <c r="E177" s="67"/>
      <c r="F177" s="68"/>
      <c r="G177" s="69"/>
      <c r="H177" s="70"/>
      <c r="I177" s="67"/>
      <c r="J177" s="68"/>
      <c r="K177" s="69"/>
      <c r="L177" s="66"/>
      <c r="M177" s="67"/>
      <c r="N177" s="68"/>
      <c r="O177" s="69"/>
      <c r="P177" s="66"/>
      <c r="Q177" s="67"/>
      <c r="R177" s="64"/>
      <c r="S177" s="69"/>
      <c r="T177" s="70"/>
      <c r="U177" s="69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3"/>
      <c r="B178" s="64"/>
      <c r="C178" s="65"/>
      <c r="D178" s="66"/>
      <c r="E178" s="67"/>
      <c r="F178" s="68"/>
      <c r="G178" s="69"/>
      <c r="H178" s="70"/>
      <c r="I178" s="67"/>
      <c r="J178" s="68"/>
      <c r="K178" s="69"/>
      <c r="L178" s="66"/>
      <c r="M178" s="67"/>
      <c r="N178" s="68"/>
      <c r="O178" s="69"/>
      <c r="P178" s="66"/>
      <c r="Q178" s="67"/>
      <c r="R178" s="64"/>
      <c r="S178" s="69"/>
      <c r="T178" s="70"/>
      <c r="U178" s="69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3"/>
      <c r="B179" s="64"/>
      <c r="C179" s="65"/>
      <c r="D179" s="66"/>
      <c r="E179" s="67"/>
      <c r="F179" s="68"/>
      <c r="G179" s="69"/>
      <c r="H179" s="70"/>
      <c r="I179" s="67"/>
      <c r="J179" s="68"/>
      <c r="K179" s="69"/>
      <c r="L179" s="66"/>
      <c r="M179" s="67"/>
      <c r="N179" s="68"/>
      <c r="O179" s="69"/>
      <c r="P179" s="66"/>
      <c r="Q179" s="67"/>
      <c r="R179" s="64"/>
      <c r="S179" s="69"/>
      <c r="T179" s="70"/>
      <c r="U179" s="69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3"/>
      <c r="B180" s="64"/>
      <c r="C180" s="65"/>
      <c r="D180" s="66"/>
      <c r="E180" s="67"/>
      <c r="F180" s="68"/>
      <c r="G180" s="69"/>
      <c r="H180" s="70"/>
      <c r="I180" s="67"/>
      <c r="J180" s="68"/>
      <c r="K180" s="69"/>
      <c r="L180" s="66"/>
      <c r="M180" s="67"/>
      <c r="N180" s="68"/>
      <c r="O180" s="69"/>
      <c r="P180" s="66"/>
      <c r="Q180" s="67"/>
      <c r="R180" s="64"/>
      <c r="S180" s="69"/>
      <c r="T180" s="70"/>
      <c r="U180" s="69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72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88" t="s">
        <v>250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87" t="str">
        <f>IF(全体項目一覧_60!AN98="","",全体項目一覧_60!AN98)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3"/>
      <c r="B202" s="714"/>
      <c r="C202" s="714"/>
      <c r="D202" s="714"/>
      <c r="E202" s="714"/>
      <c r="F202" s="714"/>
      <c r="G202" s="714"/>
      <c r="H202" s="714"/>
      <c r="I202" s="714"/>
      <c r="J202" s="714"/>
      <c r="K202" s="715"/>
      <c r="L202" s="12" t="s">
        <v>18</v>
      </c>
      <c r="M202" s="707" t="str">
        <f>$M$38</f>
        <v>％FAT （体脂肪率） は 13.0％以下 を基準とする</v>
      </c>
      <c r="N202" s="707"/>
      <c r="O202" s="707"/>
      <c r="P202" s="707"/>
      <c r="Q202" s="707"/>
      <c r="R202" s="707"/>
      <c r="S202" s="707"/>
      <c r="T202" s="708" t="s">
        <v>249</v>
      </c>
      <c r="U202" s="708"/>
      <c r="X202" s="12"/>
      <c r="Y202" s="114"/>
      <c r="Z202" s="114"/>
      <c r="AA202" s="114"/>
      <c r="AB202" s="114"/>
      <c r="AC202" s="114"/>
      <c r="AD202" s="114"/>
      <c r="AE202" s="114"/>
      <c r="AF202" s="114"/>
    </row>
    <row r="203" spans="1:32">
      <c r="A203" s="716"/>
      <c r="B203" s="717"/>
      <c r="C203" s="717"/>
      <c r="D203" s="717"/>
      <c r="E203" s="717"/>
      <c r="F203" s="717"/>
      <c r="G203" s="717"/>
      <c r="H203" s="717"/>
      <c r="I203" s="717"/>
      <c r="J203" s="717"/>
      <c r="K203" s="718"/>
      <c r="L203" s="12" t="s">
        <v>18</v>
      </c>
      <c r="M203" s="703" t="str">
        <f>$M$39</f>
        <v>BMI は 18.0 ～ 23.0 を標準範囲 【ＶＢ男子：中学生】 とする</v>
      </c>
      <c r="N203" s="703"/>
      <c r="O203" s="703"/>
      <c r="P203" s="703"/>
      <c r="Q203" s="703"/>
      <c r="R203" s="703"/>
      <c r="S203" s="703"/>
      <c r="T203" s="704" t="str">
        <f>X199</f>
        <v/>
      </c>
      <c r="U203" s="705"/>
      <c r="X203" s="12"/>
      <c r="Y203" s="115"/>
      <c r="Z203" s="115"/>
      <c r="AA203" s="115"/>
      <c r="AB203" s="115"/>
      <c r="AC203" s="115"/>
      <c r="AD203" s="115"/>
      <c r="AE203" s="115"/>
      <c r="AF203" s="115"/>
    </row>
    <row r="204" spans="1:32" ht="14.25">
      <c r="A204" s="729" t="str">
        <f>$A$40</f>
        <v>フォーマット作成者　：　Komuro Consulting Group　小室匡史</v>
      </c>
      <c r="B204" s="729"/>
      <c r="C204" s="729"/>
      <c r="D204" s="729"/>
      <c r="E204" s="729"/>
      <c r="F204" s="729"/>
      <c r="G204" s="729"/>
      <c r="H204" s="729"/>
      <c r="I204" s="729"/>
      <c r="J204" s="729"/>
      <c r="K204" s="729"/>
      <c r="L204" s="263" t="s">
        <v>18</v>
      </c>
      <c r="M204" s="706" t="str">
        <f>$M$40</f>
        <v>LBM ： Lean Body Mass （除脂肪体重） は増加傾向が望ましい</v>
      </c>
      <c r="N204" s="706"/>
      <c r="O204" s="706"/>
      <c r="P204" s="706"/>
      <c r="Q204" s="706"/>
      <c r="R204" s="706"/>
      <c r="S204" s="706"/>
      <c r="T204" s="705"/>
      <c r="U204" s="705"/>
      <c r="X204" s="12"/>
      <c r="Y204" s="116"/>
      <c r="Z204" s="116"/>
      <c r="AA204" s="116"/>
      <c r="AB204" s="116"/>
      <c r="AC204" s="116"/>
      <c r="AD204" s="116"/>
      <c r="AE204" s="116"/>
      <c r="AF204" s="116"/>
    </row>
    <row r="206" spans="1:32" ht="30" customHeight="1">
      <c r="A206" s="709" t="str">
        <f>$A$1</f>
        <v>●●チームバレーボール体力指数　レーダーチャート</v>
      </c>
      <c r="B206" s="709"/>
      <c r="C206" s="709"/>
      <c r="D206" s="709"/>
      <c r="E206" s="709"/>
      <c r="F206" s="709"/>
      <c r="G206" s="709"/>
      <c r="H206" s="709"/>
      <c r="I206" s="709"/>
      <c r="J206" s="709"/>
      <c r="K206" s="709"/>
      <c r="L206" s="709"/>
      <c r="M206" s="709"/>
      <c r="N206" s="709"/>
      <c r="O206" s="709"/>
      <c r="P206" s="709"/>
      <c r="Q206" s="709"/>
      <c r="R206" s="709"/>
      <c r="S206" s="709"/>
      <c r="T206" s="709"/>
      <c r="U206" s="709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233" t="s">
        <v>10</v>
      </c>
      <c r="B207" s="710" t="str">
        <f>IF(表示変換!B11="","",表示変換!B11)</f>
        <v/>
      </c>
      <c r="C207" s="710"/>
      <c r="D207" s="9"/>
      <c r="E207" s="233" t="s">
        <v>11</v>
      </c>
      <c r="F207" s="711" t="str">
        <f>IF(表示変換!I11="","",表示変換!I11)</f>
        <v/>
      </c>
      <c r="G207" s="711"/>
      <c r="H207" s="234" t="s">
        <v>12</v>
      </c>
      <c r="I207" s="14"/>
      <c r="J207" s="234" t="s">
        <v>13</v>
      </c>
      <c r="K207" s="711" t="str">
        <f>IF(表示変換!J11="","",表示変換!J11)</f>
        <v/>
      </c>
      <c r="L207" s="711"/>
      <c r="M207" s="233" t="s">
        <v>14</v>
      </c>
      <c r="N207" s="6"/>
      <c r="O207" s="710" t="s">
        <v>15</v>
      </c>
      <c r="P207" s="710"/>
      <c r="Q207" s="710" t="str">
        <f>IF(表示変換!H11="","",表示変換!H11)</f>
        <v/>
      </c>
      <c r="R207" s="710"/>
      <c r="S207" s="712" t="str">
        <f>IF(入力!$C$4="","",入力!$C$4)</f>
        <v>2018.01.01</v>
      </c>
      <c r="T207" s="712"/>
      <c r="U207" s="9" t="s">
        <v>78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3" t="s">
        <v>5</v>
      </c>
      <c r="B209" s="726" t="s">
        <v>6</v>
      </c>
      <c r="C209" s="730" t="s">
        <v>0</v>
      </c>
      <c r="D209" s="721" t="s">
        <v>28</v>
      </c>
      <c r="E209" s="722"/>
      <c r="F209" s="721" t="s">
        <v>40</v>
      </c>
      <c r="G209" s="722"/>
      <c r="H209" s="721" t="s">
        <v>272</v>
      </c>
      <c r="I209" s="722"/>
      <c r="J209" s="721" t="s">
        <v>26</v>
      </c>
      <c r="K209" s="722"/>
      <c r="L209" s="719" t="s">
        <v>41</v>
      </c>
      <c r="M209" s="720"/>
      <c r="N209" s="719" t="s">
        <v>42</v>
      </c>
      <c r="O209" s="720"/>
      <c r="P209" s="719" t="s">
        <v>27</v>
      </c>
      <c r="Q209" s="720"/>
      <c r="R209" s="721" t="s">
        <v>29</v>
      </c>
      <c r="S209" s="722"/>
      <c r="T209" s="119" t="s">
        <v>1</v>
      </c>
      <c r="U209" s="120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4"/>
      <c r="B210" s="727"/>
      <c r="C210" s="731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5"/>
      <c r="B211" s="728"/>
      <c r="C211" s="732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251</v>
      </c>
      <c r="AA211" s="26" t="s">
        <v>24</v>
      </c>
      <c r="AB211" s="26" t="s">
        <v>53</v>
      </c>
      <c r="AC211" s="26" t="s">
        <v>47</v>
      </c>
      <c r="AD211" s="26" t="s">
        <v>56</v>
      </c>
      <c r="AE211" s="11" t="s">
        <v>55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3"/>
      <c r="B213" s="64"/>
      <c r="C213" s="65"/>
      <c r="D213" s="66"/>
      <c r="E213" s="67"/>
      <c r="F213" s="68"/>
      <c r="G213" s="69"/>
      <c r="H213" s="70"/>
      <c r="I213" s="67"/>
      <c r="J213" s="68"/>
      <c r="K213" s="69"/>
      <c r="L213" s="66"/>
      <c r="M213" s="67"/>
      <c r="N213" s="68"/>
      <c r="O213" s="69"/>
      <c r="P213" s="66"/>
      <c r="Q213" s="67"/>
      <c r="R213" s="64"/>
      <c r="S213" s="69"/>
      <c r="T213" s="70"/>
      <c r="U213" s="69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1"/>
      <c r="B214" s="64"/>
      <c r="C214" s="69"/>
      <c r="D214" s="68"/>
      <c r="E214" s="69"/>
      <c r="F214" s="68"/>
      <c r="G214" s="69"/>
      <c r="H214" s="64"/>
      <c r="I214" s="69"/>
      <c r="J214" s="68"/>
      <c r="K214" s="69"/>
      <c r="L214" s="68"/>
      <c r="M214" s="69"/>
      <c r="N214" s="68"/>
      <c r="O214" s="69"/>
      <c r="P214" s="68"/>
      <c r="Q214" s="69"/>
      <c r="R214" s="64"/>
      <c r="S214" s="69"/>
      <c r="T214" s="64"/>
      <c r="U214" s="69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1"/>
      <c r="B215" s="72"/>
      <c r="C215" s="73"/>
      <c r="D215" s="68"/>
      <c r="E215" s="67"/>
      <c r="F215" s="68"/>
      <c r="G215" s="69"/>
      <c r="H215" s="70"/>
      <c r="I215" s="67"/>
      <c r="J215" s="68"/>
      <c r="K215" s="69"/>
      <c r="L215" s="66"/>
      <c r="M215" s="67"/>
      <c r="N215" s="68"/>
      <c r="O215" s="69"/>
      <c r="P215" s="66"/>
      <c r="Q215" s="67"/>
      <c r="R215" s="64"/>
      <c r="S215" s="69"/>
      <c r="T215" s="70"/>
      <c r="U215" s="69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3"/>
      <c r="B216" s="64"/>
      <c r="C216" s="65"/>
      <c r="D216" s="66"/>
      <c r="E216" s="67"/>
      <c r="F216" s="68"/>
      <c r="G216" s="69"/>
      <c r="H216" s="70"/>
      <c r="I216" s="67"/>
      <c r="J216" s="68"/>
      <c r="K216" s="69"/>
      <c r="L216" s="66"/>
      <c r="M216" s="67"/>
      <c r="N216" s="68"/>
      <c r="O216" s="69"/>
      <c r="P216" s="66"/>
      <c r="Q216" s="67"/>
      <c r="R216" s="64"/>
      <c r="S216" s="69"/>
      <c r="T216" s="70"/>
      <c r="U216" s="69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1"/>
      <c r="B217" s="64"/>
      <c r="C217" s="69"/>
      <c r="D217" s="68"/>
      <c r="E217" s="69"/>
      <c r="F217" s="68"/>
      <c r="G217" s="69"/>
      <c r="H217" s="64"/>
      <c r="I217" s="69"/>
      <c r="J217" s="68"/>
      <c r="K217" s="69"/>
      <c r="L217" s="68"/>
      <c r="M217" s="69"/>
      <c r="N217" s="68"/>
      <c r="O217" s="69"/>
      <c r="P217" s="68"/>
      <c r="Q217" s="69"/>
      <c r="R217" s="64"/>
      <c r="S217" s="69"/>
      <c r="T217" s="64"/>
      <c r="U217" s="69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3"/>
      <c r="B218" s="64"/>
      <c r="C218" s="65"/>
      <c r="D218" s="66"/>
      <c r="E218" s="67"/>
      <c r="F218" s="68"/>
      <c r="G218" s="69"/>
      <c r="H218" s="70"/>
      <c r="I218" s="67"/>
      <c r="J218" s="68"/>
      <c r="K218" s="69"/>
      <c r="L218" s="66"/>
      <c r="M218" s="67"/>
      <c r="N218" s="68"/>
      <c r="O218" s="69"/>
      <c r="P218" s="66"/>
      <c r="Q218" s="67"/>
      <c r="R218" s="64"/>
      <c r="S218" s="69"/>
      <c r="T218" s="70"/>
      <c r="U218" s="69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3"/>
      <c r="B219" s="64"/>
      <c r="C219" s="65"/>
      <c r="D219" s="66"/>
      <c r="E219" s="67"/>
      <c r="F219" s="68"/>
      <c r="G219" s="69"/>
      <c r="H219" s="70"/>
      <c r="I219" s="67"/>
      <c r="J219" s="68"/>
      <c r="K219" s="69"/>
      <c r="L219" s="66"/>
      <c r="M219" s="67"/>
      <c r="N219" s="68"/>
      <c r="O219" s="69"/>
      <c r="P219" s="66"/>
      <c r="Q219" s="67"/>
      <c r="R219" s="64"/>
      <c r="S219" s="69"/>
      <c r="T219" s="70"/>
      <c r="U219" s="69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3"/>
      <c r="B220" s="64"/>
      <c r="C220" s="65"/>
      <c r="D220" s="66"/>
      <c r="E220" s="67"/>
      <c r="F220" s="68"/>
      <c r="G220" s="69"/>
      <c r="H220" s="70"/>
      <c r="I220" s="67"/>
      <c r="J220" s="68"/>
      <c r="K220" s="69"/>
      <c r="L220" s="66"/>
      <c r="M220" s="67"/>
      <c r="N220" s="68"/>
      <c r="O220" s="69"/>
      <c r="P220" s="66"/>
      <c r="Q220" s="67"/>
      <c r="R220" s="64"/>
      <c r="S220" s="69"/>
      <c r="T220" s="70"/>
      <c r="U220" s="69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3"/>
      <c r="B221" s="64"/>
      <c r="C221" s="65"/>
      <c r="D221" s="66"/>
      <c r="E221" s="67"/>
      <c r="F221" s="68"/>
      <c r="G221" s="69"/>
      <c r="H221" s="70"/>
      <c r="I221" s="67"/>
      <c r="J221" s="68"/>
      <c r="K221" s="69"/>
      <c r="L221" s="66"/>
      <c r="M221" s="67"/>
      <c r="N221" s="68"/>
      <c r="O221" s="69"/>
      <c r="P221" s="66"/>
      <c r="Q221" s="67"/>
      <c r="R221" s="64"/>
      <c r="S221" s="69"/>
      <c r="T221" s="70"/>
      <c r="U221" s="69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72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88" t="s">
        <v>250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87" t="str">
        <f>IF(全体項目一覧_60!AN99="","",全体項目一覧_60!AN99)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3"/>
      <c r="B243" s="714"/>
      <c r="C243" s="714"/>
      <c r="D243" s="714"/>
      <c r="E243" s="714"/>
      <c r="F243" s="714"/>
      <c r="G243" s="714"/>
      <c r="H243" s="714"/>
      <c r="I243" s="714"/>
      <c r="J243" s="714"/>
      <c r="K243" s="715"/>
      <c r="L243" s="12" t="s">
        <v>18</v>
      </c>
      <c r="M243" s="707" t="str">
        <f>$M$38</f>
        <v>％FAT （体脂肪率） は 13.0％以下 を基準とする</v>
      </c>
      <c r="N243" s="707"/>
      <c r="O243" s="707"/>
      <c r="P243" s="707"/>
      <c r="Q243" s="707"/>
      <c r="R243" s="707"/>
      <c r="S243" s="707"/>
      <c r="T243" s="708" t="s">
        <v>249</v>
      </c>
      <c r="U243" s="708"/>
      <c r="X243" s="12"/>
      <c r="Y243" s="114"/>
      <c r="Z243" s="114"/>
      <c r="AA243" s="114"/>
      <c r="AB243" s="114"/>
      <c r="AC243" s="114"/>
      <c r="AD243" s="114"/>
      <c r="AE243" s="114"/>
      <c r="AF243" s="114"/>
    </row>
    <row r="244" spans="1:32">
      <c r="A244" s="716"/>
      <c r="B244" s="717"/>
      <c r="C244" s="717"/>
      <c r="D244" s="717"/>
      <c r="E244" s="717"/>
      <c r="F244" s="717"/>
      <c r="G244" s="717"/>
      <c r="H244" s="717"/>
      <c r="I244" s="717"/>
      <c r="J244" s="717"/>
      <c r="K244" s="718"/>
      <c r="L244" s="12" t="s">
        <v>18</v>
      </c>
      <c r="M244" s="703" t="str">
        <f>$M$39</f>
        <v>BMI は 18.0 ～ 23.0 を標準範囲 【ＶＢ男子：中学生】 とする</v>
      </c>
      <c r="N244" s="703"/>
      <c r="O244" s="703"/>
      <c r="P244" s="703"/>
      <c r="Q244" s="703"/>
      <c r="R244" s="703"/>
      <c r="S244" s="703"/>
      <c r="T244" s="704" t="str">
        <f>X240</f>
        <v/>
      </c>
      <c r="U244" s="705"/>
      <c r="X244" s="12"/>
      <c r="Y244" s="115"/>
      <c r="Z244" s="115"/>
      <c r="AA244" s="115"/>
      <c r="AB244" s="115"/>
      <c r="AC244" s="115"/>
      <c r="AD244" s="115"/>
      <c r="AE244" s="115"/>
      <c r="AF244" s="115"/>
    </row>
    <row r="245" spans="1:32" ht="14.25">
      <c r="A245" s="729" t="str">
        <f>$A$40</f>
        <v>フォーマット作成者　：　Komuro Consulting Group　小室匡史</v>
      </c>
      <c r="B245" s="729"/>
      <c r="C245" s="729"/>
      <c r="D245" s="729"/>
      <c r="E245" s="729"/>
      <c r="F245" s="729"/>
      <c r="G245" s="729"/>
      <c r="H245" s="729"/>
      <c r="I245" s="729"/>
      <c r="J245" s="729"/>
      <c r="K245" s="729"/>
      <c r="L245" s="263" t="s">
        <v>18</v>
      </c>
      <c r="M245" s="706" t="str">
        <f>$M$40</f>
        <v>LBM ： Lean Body Mass （除脂肪体重） は増加傾向が望ましい</v>
      </c>
      <c r="N245" s="706"/>
      <c r="O245" s="706"/>
      <c r="P245" s="706"/>
      <c r="Q245" s="706"/>
      <c r="R245" s="706"/>
      <c r="S245" s="706"/>
      <c r="T245" s="705"/>
      <c r="U245" s="705"/>
      <c r="X245" s="12"/>
      <c r="Y245" s="116"/>
      <c r="Z245" s="116"/>
      <c r="AA245" s="116"/>
      <c r="AB245" s="116"/>
      <c r="AC245" s="116"/>
      <c r="AD245" s="116"/>
      <c r="AE245" s="116"/>
      <c r="AF245" s="116"/>
    </row>
    <row r="247" spans="1:32" ht="30" customHeight="1">
      <c r="A247" s="709" t="str">
        <f>$A$1</f>
        <v>●●チームバレーボール体力指数　レーダーチャート</v>
      </c>
      <c r="B247" s="709"/>
      <c r="C247" s="709"/>
      <c r="D247" s="709"/>
      <c r="E247" s="709"/>
      <c r="F247" s="709"/>
      <c r="G247" s="709"/>
      <c r="H247" s="709"/>
      <c r="I247" s="709"/>
      <c r="J247" s="709"/>
      <c r="K247" s="709"/>
      <c r="L247" s="709"/>
      <c r="M247" s="709"/>
      <c r="N247" s="709"/>
      <c r="O247" s="709"/>
      <c r="P247" s="709"/>
      <c r="Q247" s="709"/>
      <c r="R247" s="709"/>
      <c r="S247" s="709"/>
      <c r="T247" s="709"/>
      <c r="U247" s="709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233" t="s">
        <v>10</v>
      </c>
      <c r="B248" s="710" t="str">
        <f>IF(表示変換!B12="","",表示変換!B12)</f>
        <v/>
      </c>
      <c r="C248" s="710"/>
      <c r="D248" s="9"/>
      <c r="E248" s="233" t="s">
        <v>11</v>
      </c>
      <c r="F248" s="711" t="str">
        <f>IF(表示変換!I12="","",表示変換!I12)</f>
        <v/>
      </c>
      <c r="G248" s="711"/>
      <c r="H248" s="234" t="s">
        <v>12</v>
      </c>
      <c r="I248" s="14"/>
      <c r="J248" s="234" t="s">
        <v>13</v>
      </c>
      <c r="K248" s="711" t="str">
        <f>IF(表示変換!J12="","",表示変換!J12)</f>
        <v/>
      </c>
      <c r="L248" s="711"/>
      <c r="M248" s="233" t="s">
        <v>14</v>
      </c>
      <c r="N248" s="6"/>
      <c r="O248" s="710" t="s">
        <v>15</v>
      </c>
      <c r="P248" s="710"/>
      <c r="Q248" s="710" t="str">
        <f>IF(表示変換!H12="","",表示変換!H12)</f>
        <v/>
      </c>
      <c r="R248" s="710"/>
      <c r="S248" s="712" t="str">
        <f>IF(入力!$C$4="","",入力!$C$4)</f>
        <v>2018.01.01</v>
      </c>
      <c r="T248" s="712"/>
      <c r="U248" s="9" t="s">
        <v>78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3" t="s">
        <v>5</v>
      </c>
      <c r="B250" s="726" t="s">
        <v>6</v>
      </c>
      <c r="C250" s="730" t="s">
        <v>0</v>
      </c>
      <c r="D250" s="721" t="s">
        <v>28</v>
      </c>
      <c r="E250" s="722"/>
      <c r="F250" s="721" t="s">
        <v>40</v>
      </c>
      <c r="G250" s="722"/>
      <c r="H250" s="721" t="s">
        <v>272</v>
      </c>
      <c r="I250" s="722"/>
      <c r="J250" s="721" t="s">
        <v>26</v>
      </c>
      <c r="K250" s="722"/>
      <c r="L250" s="719" t="s">
        <v>41</v>
      </c>
      <c r="M250" s="720"/>
      <c r="N250" s="719" t="s">
        <v>42</v>
      </c>
      <c r="O250" s="720"/>
      <c r="P250" s="719" t="s">
        <v>27</v>
      </c>
      <c r="Q250" s="720"/>
      <c r="R250" s="721" t="s">
        <v>29</v>
      </c>
      <c r="S250" s="722"/>
      <c r="T250" s="119" t="s">
        <v>1</v>
      </c>
      <c r="U250" s="120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4"/>
      <c r="B251" s="727"/>
      <c r="C251" s="731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5"/>
      <c r="B252" s="728"/>
      <c r="C252" s="732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251</v>
      </c>
      <c r="AA252" s="26" t="s">
        <v>24</v>
      </c>
      <c r="AB252" s="26" t="s">
        <v>53</v>
      </c>
      <c r="AC252" s="26" t="s">
        <v>47</v>
      </c>
      <c r="AD252" s="26" t="s">
        <v>56</v>
      </c>
      <c r="AE252" s="11" t="s">
        <v>55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3"/>
      <c r="B254" s="64"/>
      <c r="C254" s="65"/>
      <c r="D254" s="66"/>
      <c r="E254" s="67"/>
      <c r="F254" s="68"/>
      <c r="G254" s="69"/>
      <c r="H254" s="70"/>
      <c r="I254" s="67"/>
      <c r="J254" s="68"/>
      <c r="K254" s="69"/>
      <c r="L254" s="66"/>
      <c r="M254" s="67"/>
      <c r="N254" s="68"/>
      <c r="O254" s="69"/>
      <c r="P254" s="66"/>
      <c r="Q254" s="67"/>
      <c r="R254" s="64"/>
      <c r="S254" s="69"/>
      <c r="T254" s="70"/>
      <c r="U254" s="69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1"/>
      <c r="B255" s="64"/>
      <c r="C255" s="69"/>
      <c r="D255" s="68"/>
      <c r="E255" s="69"/>
      <c r="F255" s="68"/>
      <c r="G255" s="69"/>
      <c r="H255" s="64"/>
      <c r="I255" s="69"/>
      <c r="J255" s="68"/>
      <c r="K255" s="69"/>
      <c r="L255" s="68"/>
      <c r="M255" s="69"/>
      <c r="N255" s="68"/>
      <c r="O255" s="69"/>
      <c r="P255" s="68"/>
      <c r="Q255" s="69"/>
      <c r="R255" s="64"/>
      <c r="S255" s="69"/>
      <c r="T255" s="64"/>
      <c r="U255" s="69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1"/>
      <c r="B256" s="72"/>
      <c r="C256" s="73"/>
      <c r="D256" s="68"/>
      <c r="E256" s="67"/>
      <c r="F256" s="68"/>
      <c r="G256" s="69"/>
      <c r="H256" s="70"/>
      <c r="I256" s="67"/>
      <c r="J256" s="68"/>
      <c r="K256" s="69"/>
      <c r="L256" s="66"/>
      <c r="M256" s="67"/>
      <c r="N256" s="68"/>
      <c r="O256" s="69"/>
      <c r="P256" s="66"/>
      <c r="Q256" s="67"/>
      <c r="R256" s="64"/>
      <c r="S256" s="69"/>
      <c r="T256" s="70"/>
      <c r="U256" s="69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3"/>
      <c r="B257" s="64"/>
      <c r="C257" s="65"/>
      <c r="D257" s="66"/>
      <c r="E257" s="67"/>
      <c r="F257" s="68"/>
      <c r="G257" s="69"/>
      <c r="H257" s="70"/>
      <c r="I257" s="67"/>
      <c r="J257" s="68"/>
      <c r="K257" s="69"/>
      <c r="L257" s="66"/>
      <c r="M257" s="67"/>
      <c r="N257" s="68"/>
      <c r="O257" s="69"/>
      <c r="P257" s="66"/>
      <c r="Q257" s="67"/>
      <c r="R257" s="64"/>
      <c r="S257" s="69"/>
      <c r="T257" s="70"/>
      <c r="U257" s="69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1"/>
      <c r="B258" s="64"/>
      <c r="C258" s="69"/>
      <c r="D258" s="68"/>
      <c r="E258" s="69"/>
      <c r="F258" s="68"/>
      <c r="G258" s="69"/>
      <c r="H258" s="64"/>
      <c r="I258" s="69"/>
      <c r="J258" s="68"/>
      <c r="K258" s="69"/>
      <c r="L258" s="68"/>
      <c r="M258" s="69"/>
      <c r="N258" s="68"/>
      <c r="O258" s="69"/>
      <c r="P258" s="68"/>
      <c r="Q258" s="69"/>
      <c r="R258" s="64"/>
      <c r="S258" s="69"/>
      <c r="T258" s="64"/>
      <c r="U258" s="69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3"/>
      <c r="B259" s="64"/>
      <c r="C259" s="65"/>
      <c r="D259" s="66"/>
      <c r="E259" s="67"/>
      <c r="F259" s="68"/>
      <c r="G259" s="69"/>
      <c r="H259" s="70"/>
      <c r="I259" s="67"/>
      <c r="J259" s="68"/>
      <c r="K259" s="69"/>
      <c r="L259" s="66"/>
      <c r="M259" s="67"/>
      <c r="N259" s="68"/>
      <c r="O259" s="69"/>
      <c r="P259" s="66"/>
      <c r="Q259" s="67"/>
      <c r="R259" s="64"/>
      <c r="S259" s="69"/>
      <c r="T259" s="70"/>
      <c r="U259" s="69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3"/>
      <c r="B260" s="64"/>
      <c r="C260" s="65"/>
      <c r="D260" s="66"/>
      <c r="E260" s="67"/>
      <c r="F260" s="68"/>
      <c r="G260" s="69"/>
      <c r="H260" s="70"/>
      <c r="I260" s="67"/>
      <c r="J260" s="68"/>
      <c r="K260" s="69"/>
      <c r="L260" s="66"/>
      <c r="M260" s="67"/>
      <c r="N260" s="68"/>
      <c r="O260" s="69"/>
      <c r="P260" s="66"/>
      <c r="Q260" s="67"/>
      <c r="R260" s="64"/>
      <c r="S260" s="69"/>
      <c r="T260" s="70"/>
      <c r="U260" s="69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3"/>
      <c r="B261" s="64"/>
      <c r="C261" s="65"/>
      <c r="D261" s="66"/>
      <c r="E261" s="67"/>
      <c r="F261" s="68"/>
      <c r="G261" s="69"/>
      <c r="H261" s="70"/>
      <c r="I261" s="67"/>
      <c r="J261" s="68"/>
      <c r="K261" s="69"/>
      <c r="L261" s="66"/>
      <c r="M261" s="67"/>
      <c r="N261" s="68"/>
      <c r="O261" s="69"/>
      <c r="P261" s="66"/>
      <c r="Q261" s="67"/>
      <c r="R261" s="64"/>
      <c r="S261" s="69"/>
      <c r="T261" s="70"/>
      <c r="U261" s="69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3"/>
      <c r="B262" s="64"/>
      <c r="C262" s="65"/>
      <c r="D262" s="66"/>
      <c r="E262" s="67"/>
      <c r="F262" s="68"/>
      <c r="G262" s="69"/>
      <c r="H262" s="70"/>
      <c r="I262" s="67"/>
      <c r="J262" s="68"/>
      <c r="K262" s="69"/>
      <c r="L262" s="66"/>
      <c r="M262" s="67"/>
      <c r="N262" s="68"/>
      <c r="O262" s="69"/>
      <c r="P262" s="66"/>
      <c r="Q262" s="67"/>
      <c r="R262" s="64"/>
      <c r="S262" s="69"/>
      <c r="T262" s="70"/>
      <c r="U262" s="69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72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88" t="s">
        <v>250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87" t="str">
        <f>IF(全体項目一覧_60!AN100="","",全体項目一覧_60!AN100)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3"/>
      <c r="B284" s="714"/>
      <c r="C284" s="714"/>
      <c r="D284" s="714"/>
      <c r="E284" s="714"/>
      <c r="F284" s="714"/>
      <c r="G284" s="714"/>
      <c r="H284" s="714"/>
      <c r="I284" s="714"/>
      <c r="J284" s="714"/>
      <c r="K284" s="715"/>
      <c r="L284" s="12" t="s">
        <v>18</v>
      </c>
      <c r="M284" s="707" t="str">
        <f>$M$38</f>
        <v>％FAT （体脂肪率） は 13.0％以下 を基準とする</v>
      </c>
      <c r="N284" s="707"/>
      <c r="O284" s="707"/>
      <c r="P284" s="707"/>
      <c r="Q284" s="707"/>
      <c r="R284" s="707"/>
      <c r="S284" s="707"/>
      <c r="T284" s="708" t="s">
        <v>249</v>
      </c>
      <c r="U284" s="708"/>
      <c r="X284" s="12"/>
      <c r="Y284" s="114"/>
      <c r="Z284" s="114"/>
      <c r="AA284" s="114"/>
      <c r="AB284" s="114"/>
      <c r="AC284" s="114"/>
      <c r="AD284" s="114"/>
      <c r="AE284" s="114"/>
      <c r="AF284" s="114"/>
    </row>
    <row r="285" spans="1:32">
      <c r="A285" s="716"/>
      <c r="B285" s="717"/>
      <c r="C285" s="717"/>
      <c r="D285" s="717"/>
      <c r="E285" s="717"/>
      <c r="F285" s="717"/>
      <c r="G285" s="717"/>
      <c r="H285" s="717"/>
      <c r="I285" s="717"/>
      <c r="J285" s="717"/>
      <c r="K285" s="718"/>
      <c r="L285" s="12" t="s">
        <v>18</v>
      </c>
      <c r="M285" s="703" t="str">
        <f>$M$39</f>
        <v>BMI は 18.0 ～ 23.0 を標準範囲 【ＶＢ男子：中学生】 とする</v>
      </c>
      <c r="N285" s="703"/>
      <c r="O285" s="703"/>
      <c r="P285" s="703"/>
      <c r="Q285" s="703"/>
      <c r="R285" s="703"/>
      <c r="S285" s="703"/>
      <c r="T285" s="704" t="str">
        <f>X281</f>
        <v/>
      </c>
      <c r="U285" s="705"/>
      <c r="X285" s="12"/>
      <c r="Y285" s="115"/>
      <c r="Z285" s="115"/>
      <c r="AA285" s="115"/>
      <c r="AB285" s="115"/>
      <c r="AC285" s="115"/>
      <c r="AD285" s="115"/>
      <c r="AE285" s="115"/>
      <c r="AF285" s="115"/>
    </row>
    <row r="286" spans="1:32" ht="14.25">
      <c r="A286" s="729" t="str">
        <f>$A$40</f>
        <v>フォーマット作成者　：　Komuro Consulting Group　小室匡史</v>
      </c>
      <c r="B286" s="729"/>
      <c r="C286" s="729"/>
      <c r="D286" s="729"/>
      <c r="E286" s="729"/>
      <c r="F286" s="729"/>
      <c r="G286" s="729"/>
      <c r="H286" s="729"/>
      <c r="I286" s="729"/>
      <c r="J286" s="729"/>
      <c r="K286" s="729"/>
      <c r="L286" s="263" t="s">
        <v>18</v>
      </c>
      <c r="M286" s="706" t="str">
        <f>$M$40</f>
        <v>LBM ： Lean Body Mass （除脂肪体重） は増加傾向が望ましい</v>
      </c>
      <c r="N286" s="706"/>
      <c r="O286" s="706"/>
      <c r="P286" s="706"/>
      <c r="Q286" s="706"/>
      <c r="R286" s="706"/>
      <c r="S286" s="706"/>
      <c r="T286" s="705"/>
      <c r="U286" s="705"/>
      <c r="X286" s="12"/>
      <c r="Y286" s="116"/>
      <c r="Z286" s="116"/>
      <c r="AA286" s="116"/>
      <c r="AB286" s="116"/>
      <c r="AC286" s="116"/>
      <c r="AD286" s="116"/>
      <c r="AE286" s="116"/>
      <c r="AF286" s="116"/>
    </row>
    <row r="288" spans="1:32" ht="30" customHeight="1">
      <c r="A288" s="709" t="str">
        <f>$A$1</f>
        <v>●●チームバレーボール体力指数　レーダーチャート</v>
      </c>
      <c r="B288" s="709"/>
      <c r="C288" s="709"/>
      <c r="D288" s="709"/>
      <c r="E288" s="709"/>
      <c r="F288" s="709"/>
      <c r="G288" s="709"/>
      <c r="H288" s="709"/>
      <c r="I288" s="709"/>
      <c r="J288" s="709"/>
      <c r="K288" s="709"/>
      <c r="L288" s="709"/>
      <c r="M288" s="709"/>
      <c r="N288" s="709"/>
      <c r="O288" s="709"/>
      <c r="P288" s="709"/>
      <c r="Q288" s="709"/>
      <c r="R288" s="709"/>
      <c r="S288" s="709"/>
      <c r="T288" s="709"/>
      <c r="U288" s="709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233" t="s">
        <v>10</v>
      </c>
      <c r="B289" s="710" t="str">
        <f>IF(表示変換!B13="","",表示変換!B13)</f>
        <v/>
      </c>
      <c r="C289" s="710"/>
      <c r="D289" s="9"/>
      <c r="E289" s="233" t="s">
        <v>11</v>
      </c>
      <c r="F289" s="711" t="str">
        <f>IF(表示変換!I13="","",表示変換!I13)</f>
        <v/>
      </c>
      <c r="G289" s="711"/>
      <c r="H289" s="234" t="s">
        <v>12</v>
      </c>
      <c r="I289" s="14"/>
      <c r="J289" s="234" t="s">
        <v>13</v>
      </c>
      <c r="K289" s="711" t="str">
        <f>IF(表示変換!J13="","",表示変換!J13)</f>
        <v/>
      </c>
      <c r="L289" s="711"/>
      <c r="M289" s="233" t="s">
        <v>14</v>
      </c>
      <c r="N289" s="6"/>
      <c r="O289" s="710" t="s">
        <v>15</v>
      </c>
      <c r="P289" s="710"/>
      <c r="Q289" s="710" t="str">
        <f>IF(表示変換!H13="","",表示変換!H13)</f>
        <v/>
      </c>
      <c r="R289" s="710"/>
      <c r="S289" s="712" t="str">
        <f>IF(入力!$C$4="","",入力!$C$4)</f>
        <v>2018.01.01</v>
      </c>
      <c r="T289" s="712"/>
      <c r="U289" s="9" t="s">
        <v>78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3" t="s">
        <v>5</v>
      </c>
      <c r="B291" s="726" t="s">
        <v>6</v>
      </c>
      <c r="C291" s="730" t="s">
        <v>0</v>
      </c>
      <c r="D291" s="721" t="s">
        <v>28</v>
      </c>
      <c r="E291" s="722"/>
      <c r="F291" s="721" t="s">
        <v>40</v>
      </c>
      <c r="G291" s="722"/>
      <c r="H291" s="721" t="s">
        <v>272</v>
      </c>
      <c r="I291" s="722"/>
      <c r="J291" s="721" t="s">
        <v>26</v>
      </c>
      <c r="K291" s="722"/>
      <c r="L291" s="719" t="s">
        <v>41</v>
      </c>
      <c r="M291" s="720"/>
      <c r="N291" s="719" t="s">
        <v>42</v>
      </c>
      <c r="O291" s="720"/>
      <c r="P291" s="719" t="s">
        <v>27</v>
      </c>
      <c r="Q291" s="720"/>
      <c r="R291" s="721" t="s">
        <v>29</v>
      </c>
      <c r="S291" s="722"/>
      <c r="T291" s="119" t="s">
        <v>1</v>
      </c>
      <c r="U291" s="120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4"/>
      <c r="B292" s="727"/>
      <c r="C292" s="731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5"/>
      <c r="B293" s="728"/>
      <c r="C293" s="732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251</v>
      </c>
      <c r="AA293" s="26" t="s">
        <v>24</v>
      </c>
      <c r="AB293" s="26" t="s">
        <v>53</v>
      </c>
      <c r="AC293" s="26" t="s">
        <v>47</v>
      </c>
      <c r="AD293" s="26" t="s">
        <v>56</v>
      </c>
      <c r="AE293" s="11" t="s">
        <v>55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3"/>
      <c r="B295" s="64"/>
      <c r="C295" s="65"/>
      <c r="D295" s="66"/>
      <c r="E295" s="67"/>
      <c r="F295" s="68"/>
      <c r="G295" s="69"/>
      <c r="H295" s="70"/>
      <c r="I295" s="67"/>
      <c r="J295" s="68"/>
      <c r="K295" s="69"/>
      <c r="L295" s="66"/>
      <c r="M295" s="67"/>
      <c r="N295" s="68"/>
      <c r="O295" s="69"/>
      <c r="P295" s="66"/>
      <c r="Q295" s="67"/>
      <c r="R295" s="64"/>
      <c r="S295" s="69"/>
      <c r="T295" s="70"/>
      <c r="U295" s="69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1"/>
      <c r="B296" s="64"/>
      <c r="C296" s="69"/>
      <c r="D296" s="68"/>
      <c r="E296" s="69"/>
      <c r="F296" s="68"/>
      <c r="G296" s="69"/>
      <c r="H296" s="64"/>
      <c r="I296" s="69"/>
      <c r="J296" s="68"/>
      <c r="K296" s="69"/>
      <c r="L296" s="68"/>
      <c r="M296" s="69"/>
      <c r="N296" s="68"/>
      <c r="O296" s="69"/>
      <c r="P296" s="68"/>
      <c r="Q296" s="69"/>
      <c r="R296" s="64"/>
      <c r="S296" s="69"/>
      <c r="T296" s="64"/>
      <c r="U296" s="69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1"/>
      <c r="B297" s="72"/>
      <c r="C297" s="73"/>
      <c r="D297" s="68"/>
      <c r="E297" s="67"/>
      <c r="F297" s="68"/>
      <c r="G297" s="69"/>
      <c r="H297" s="70"/>
      <c r="I297" s="67"/>
      <c r="J297" s="68"/>
      <c r="K297" s="69"/>
      <c r="L297" s="66"/>
      <c r="M297" s="67"/>
      <c r="N297" s="68"/>
      <c r="O297" s="69"/>
      <c r="P297" s="66"/>
      <c r="Q297" s="67"/>
      <c r="R297" s="64"/>
      <c r="S297" s="69"/>
      <c r="T297" s="70"/>
      <c r="U297" s="69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3"/>
      <c r="B298" s="64"/>
      <c r="C298" s="65"/>
      <c r="D298" s="66"/>
      <c r="E298" s="67"/>
      <c r="F298" s="68"/>
      <c r="G298" s="69"/>
      <c r="H298" s="70"/>
      <c r="I298" s="67"/>
      <c r="J298" s="68"/>
      <c r="K298" s="69"/>
      <c r="L298" s="66"/>
      <c r="M298" s="67"/>
      <c r="N298" s="68"/>
      <c r="O298" s="69"/>
      <c r="P298" s="66"/>
      <c r="Q298" s="67"/>
      <c r="R298" s="64"/>
      <c r="S298" s="69"/>
      <c r="T298" s="70"/>
      <c r="U298" s="69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1"/>
      <c r="B299" s="64"/>
      <c r="C299" s="69"/>
      <c r="D299" s="68"/>
      <c r="E299" s="69"/>
      <c r="F299" s="68"/>
      <c r="G299" s="69"/>
      <c r="H299" s="64"/>
      <c r="I299" s="69"/>
      <c r="J299" s="68"/>
      <c r="K299" s="69"/>
      <c r="L299" s="68"/>
      <c r="M299" s="69"/>
      <c r="N299" s="68"/>
      <c r="O299" s="69"/>
      <c r="P299" s="68"/>
      <c r="Q299" s="69"/>
      <c r="R299" s="64"/>
      <c r="S299" s="69"/>
      <c r="T299" s="64"/>
      <c r="U299" s="69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3"/>
      <c r="B300" s="64"/>
      <c r="C300" s="65"/>
      <c r="D300" s="66"/>
      <c r="E300" s="67"/>
      <c r="F300" s="68"/>
      <c r="G300" s="69"/>
      <c r="H300" s="70"/>
      <c r="I300" s="67"/>
      <c r="J300" s="68"/>
      <c r="K300" s="69"/>
      <c r="L300" s="66"/>
      <c r="M300" s="67"/>
      <c r="N300" s="68"/>
      <c r="O300" s="69"/>
      <c r="P300" s="66"/>
      <c r="Q300" s="67"/>
      <c r="R300" s="64"/>
      <c r="S300" s="69"/>
      <c r="T300" s="70"/>
      <c r="U300" s="69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3"/>
      <c r="B301" s="64"/>
      <c r="C301" s="65"/>
      <c r="D301" s="66"/>
      <c r="E301" s="67"/>
      <c r="F301" s="68"/>
      <c r="G301" s="69"/>
      <c r="H301" s="70"/>
      <c r="I301" s="67"/>
      <c r="J301" s="68"/>
      <c r="K301" s="69"/>
      <c r="L301" s="66"/>
      <c r="M301" s="67"/>
      <c r="N301" s="68"/>
      <c r="O301" s="69"/>
      <c r="P301" s="66"/>
      <c r="Q301" s="67"/>
      <c r="R301" s="64"/>
      <c r="S301" s="69"/>
      <c r="T301" s="70"/>
      <c r="U301" s="69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3"/>
      <c r="B302" s="64"/>
      <c r="C302" s="65"/>
      <c r="D302" s="66"/>
      <c r="E302" s="67"/>
      <c r="F302" s="68"/>
      <c r="G302" s="69"/>
      <c r="H302" s="70"/>
      <c r="I302" s="67"/>
      <c r="J302" s="68"/>
      <c r="K302" s="69"/>
      <c r="L302" s="66"/>
      <c r="M302" s="67"/>
      <c r="N302" s="68"/>
      <c r="O302" s="69"/>
      <c r="P302" s="66"/>
      <c r="Q302" s="67"/>
      <c r="R302" s="64"/>
      <c r="S302" s="69"/>
      <c r="T302" s="70"/>
      <c r="U302" s="69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3"/>
      <c r="B303" s="64"/>
      <c r="C303" s="65"/>
      <c r="D303" s="66"/>
      <c r="E303" s="67"/>
      <c r="F303" s="68"/>
      <c r="G303" s="69"/>
      <c r="H303" s="70"/>
      <c r="I303" s="67"/>
      <c r="J303" s="68"/>
      <c r="K303" s="69"/>
      <c r="L303" s="66"/>
      <c r="M303" s="67"/>
      <c r="N303" s="68"/>
      <c r="O303" s="69"/>
      <c r="P303" s="66"/>
      <c r="Q303" s="67"/>
      <c r="R303" s="64"/>
      <c r="S303" s="69"/>
      <c r="T303" s="70"/>
      <c r="U303" s="69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72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88" t="s">
        <v>250</v>
      </c>
      <c r="Y321" s="25"/>
      <c r="Z321" s="25"/>
      <c r="AA321" s="25"/>
      <c r="AB321" s="25"/>
      <c r="AC321" s="25"/>
      <c r="AD321" s="25"/>
      <c r="AE321" s="25"/>
    </row>
    <row r="322" spans="1:31">
      <c r="X322" s="287" t="str">
        <f>IF(全体項目一覧_60!AN101="","",全体項目一覧_60!AN101)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3"/>
      <c r="B325" s="714"/>
      <c r="C325" s="714"/>
      <c r="D325" s="714"/>
      <c r="E325" s="714"/>
      <c r="F325" s="714"/>
      <c r="G325" s="714"/>
      <c r="H325" s="714"/>
      <c r="I325" s="714"/>
      <c r="J325" s="714"/>
      <c r="K325" s="715"/>
      <c r="L325" s="12" t="s">
        <v>18</v>
      </c>
      <c r="M325" s="707" t="str">
        <f>$M$38</f>
        <v>％FAT （体脂肪率） は 13.0％以下 を基準とする</v>
      </c>
      <c r="N325" s="707"/>
      <c r="O325" s="707"/>
      <c r="P325" s="707"/>
      <c r="Q325" s="707"/>
      <c r="R325" s="707"/>
      <c r="S325" s="707"/>
      <c r="T325" s="708" t="s">
        <v>249</v>
      </c>
      <c r="U325" s="708"/>
      <c r="X325" s="12"/>
      <c r="Y325" s="114"/>
      <c r="Z325" s="114"/>
      <c r="AA325" s="114"/>
      <c r="AB325" s="114"/>
      <c r="AC325" s="114"/>
      <c r="AD325" s="114"/>
      <c r="AE325" s="114"/>
    </row>
    <row r="326" spans="1:31">
      <c r="A326" s="716"/>
      <c r="B326" s="717"/>
      <c r="C326" s="717"/>
      <c r="D326" s="717"/>
      <c r="E326" s="717"/>
      <c r="F326" s="717"/>
      <c r="G326" s="717"/>
      <c r="H326" s="717"/>
      <c r="I326" s="717"/>
      <c r="J326" s="717"/>
      <c r="K326" s="718"/>
      <c r="L326" s="12" t="s">
        <v>18</v>
      </c>
      <c r="M326" s="703" t="str">
        <f>$M$39</f>
        <v>BMI は 18.0 ～ 23.0 を標準範囲 【ＶＢ男子：中学生】 とする</v>
      </c>
      <c r="N326" s="703"/>
      <c r="O326" s="703"/>
      <c r="P326" s="703"/>
      <c r="Q326" s="703"/>
      <c r="R326" s="703"/>
      <c r="S326" s="703"/>
      <c r="T326" s="704" t="str">
        <f>X322</f>
        <v/>
      </c>
      <c r="U326" s="705"/>
      <c r="X326" s="12"/>
      <c r="Y326" s="115"/>
      <c r="Z326" s="115"/>
      <c r="AA326" s="115"/>
      <c r="AB326" s="115"/>
      <c r="AC326" s="115"/>
      <c r="AD326" s="115"/>
      <c r="AE326" s="115"/>
    </row>
    <row r="327" spans="1:31" ht="14.25">
      <c r="A327" s="729" t="str">
        <f>$A$40</f>
        <v>フォーマット作成者　：　Komuro Consulting Group　小室匡史</v>
      </c>
      <c r="B327" s="729"/>
      <c r="C327" s="729"/>
      <c r="D327" s="729"/>
      <c r="E327" s="729"/>
      <c r="F327" s="729"/>
      <c r="G327" s="729"/>
      <c r="H327" s="729"/>
      <c r="I327" s="729"/>
      <c r="J327" s="729"/>
      <c r="K327" s="729"/>
      <c r="L327" s="263" t="s">
        <v>18</v>
      </c>
      <c r="M327" s="706" t="str">
        <f>$M$40</f>
        <v>LBM ： Lean Body Mass （除脂肪体重） は増加傾向が望ましい</v>
      </c>
      <c r="N327" s="706"/>
      <c r="O327" s="706"/>
      <c r="P327" s="706"/>
      <c r="Q327" s="706"/>
      <c r="R327" s="706"/>
      <c r="S327" s="706"/>
      <c r="T327" s="705"/>
      <c r="U327" s="705"/>
      <c r="X327" s="12"/>
      <c r="Y327" s="116"/>
      <c r="Z327" s="116"/>
      <c r="AA327" s="116"/>
      <c r="AB327" s="116"/>
      <c r="AC327" s="116"/>
      <c r="AD327" s="116"/>
      <c r="AE327" s="116"/>
    </row>
    <row r="329" spans="1:31" ht="30" customHeight="1">
      <c r="A329" s="709" t="str">
        <f>$A$1</f>
        <v>●●チームバレーボール体力指数　レーダーチャート</v>
      </c>
      <c r="B329" s="709"/>
      <c r="C329" s="709"/>
      <c r="D329" s="709"/>
      <c r="E329" s="709"/>
      <c r="F329" s="709"/>
      <c r="G329" s="709"/>
      <c r="H329" s="709"/>
      <c r="I329" s="709"/>
      <c r="J329" s="709"/>
      <c r="K329" s="709"/>
      <c r="L329" s="709"/>
      <c r="M329" s="709"/>
      <c r="N329" s="709"/>
      <c r="O329" s="709"/>
      <c r="P329" s="709"/>
      <c r="Q329" s="709"/>
      <c r="R329" s="709"/>
      <c r="S329" s="709"/>
      <c r="T329" s="709"/>
      <c r="U329" s="709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233" t="s">
        <v>10</v>
      </c>
      <c r="B330" s="710" t="str">
        <f>IF(表示変換!B14="","",表示変換!B14)</f>
        <v/>
      </c>
      <c r="C330" s="710"/>
      <c r="D330" s="9"/>
      <c r="E330" s="233" t="s">
        <v>11</v>
      </c>
      <c r="F330" s="711" t="str">
        <f>IF(表示変換!I14="","",表示変換!I14)</f>
        <v/>
      </c>
      <c r="G330" s="711"/>
      <c r="H330" s="234" t="s">
        <v>12</v>
      </c>
      <c r="I330" s="14"/>
      <c r="J330" s="234" t="s">
        <v>13</v>
      </c>
      <c r="K330" s="711" t="str">
        <f>IF(表示変換!J14="","",表示変換!J14)</f>
        <v/>
      </c>
      <c r="L330" s="711"/>
      <c r="M330" s="233" t="s">
        <v>14</v>
      </c>
      <c r="N330" s="6"/>
      <c r="O330" s="710" t="s">
        <v>15</v>
      </c>
      <c r="P330" s="710"/>
      <c r="Q330" s="710" t="str">
        <f>IF(表示変換!H14="","",表示変換!H14)</f>
        <v/>
      </c>
      <c r="R330" s="710"/>
      <c r="S330" s="712" t="str">
        <f>IF(入力!$C$4="","",入力!$C$4)</f>
        <v>2018.01.01</v>
      </c>
      <c r="T330" s="712"/>
      <c r="U330" s="9" t="s">
        <v>78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3" t="s">
        <v>5</v>
      </c>
      <c r="B332" s="726" t="s">
        <v>6</v>
      </c>
      <c r="C332" s="730" t="s">
        <v>0</v>
      </c>
      <c r="D332" s="721" t="s">
        <v>28</v>
      </c>
      <c r="E332" s="722"/>
      <c r="F332" s="721" t="s">
        <v>40</v>
      </c>
      <c r="G332" s="722"/>
      <c r="H332" s="721" t="s">
        <v>272</v>
      </c>
      <c r="I332" s="722"/>
      <c r="J332" s="721" t="s">
        <v>26</v>
      </c>
      <c r="K332" s="722"/>
      <c r="L332" s="719" t="s">
        <v>41</v>
      </c>
      <c r="M332" s="720"/>
      <c r="N332" s="719" t="s">
        <v>42</v>
      </c>
      <c r="O332" s="720"/>
      <c r="P332" s="719" t="s">
        <v>27</v>
      </c>
      <c r="Q332" s="720"/>
      <c r="R332" s="721" t="s">
        <v>29</v>
      </c>
      <c r="S332" s="722"/>
      <c r="T332" s="119" t="s">
        <v>1</v>
      </c>
      <c r="U332" s="120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4"/>
      <c r="B333" s="727"/>
      <c r="C333" s="731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5"/>
      <c r="B334" s="728"/>
      <c r="C334" s="732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251</v>
      </c>
      <c r="AA334" s="26" t="s">
        <v>24</v>
      </c>
      <c r="AB334" s="26" t="s">
        <v>53</v>
      </c>
      <c r="AC334" s="26" t="s">
        <v>47</v>
      </c>
      <c r="AD334" s="26" t="s">
        <v>56</v>
      </c>
      <c r="AE334" s="11" t="s">
        <v>55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3"/>
      <c r="B336" s="64"/>
      <c r="C336" s="65"/>
      <c r="D336" s="66"/>
      <c r="E336" s="67"/>
      <c r="F336" s="68"/>
      <c r="G336" s="69"/>
      <c r="H336" s="70"/>
      <c r="I336" s="67"/>
      <c r="J336" s="68"/>
      <c r="K336" s="69"/>
      <c r="L336" s="66"/>
      <c r="M336" s="67"/>
      <c r="N336" s="68"/>
      <c r="O336" s="69"/>
      <c r="P336" s="66"/>
      <c r="Q336" s="67"/>
      <c r="R336" s="64"/>
      <c r="S336" s="69"/>
      <c r="T336" s="70"/>
      <c r="U336" s="69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1"/>
      <c r="B337" s="64"/>
      <c r="C337" s="69"/>
      <c r="D337" s="68"/>
      <c r="E337" s="69"/>
      <c r="F337" s="68"/>
      <c r="G337" s="69"/>
      <c r="H337" s="64"/>
      <c r="I337" s="69"/>
      <c r="J337" s="68"/>
      <c r="K337" s="69"/>
      <c r="L337" s="68"/>
      <c r="M337" s="69"/>
      <c r="N337" s="68"/>
      <c r="O337" s="69"/>
      <c r="P337" s="68"/>
      <c r="Q337" s="69"/>
      <c r="R337" s="64"/>
      <c r="S337" s="69"/>
      <c r="T337" s="64"/>
      <c r="U337" s="69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1"/>
      <c r="B338" s="72"/>
      <c r="C338" s="73"/>
      <c r="D338" s="68"/>
      <c r="E338" s="67"/>
      <c r="F338" s="68"/>
      <c r="G338" s="69"/>
      <c r="H338" s="70"/>
      <c r="I338" s="67"/>
      <c r="J338" s="68"/>
      <c r="K338" s="69"/>
      <c r="L338" s="66"/>
      <c r="M338" s="67"/>
      <c r="N338" s="68"/>
      <c r="O338" s="69"/>
      <c r="P338" s="66"/>
      <c r="Q338" s="67"/>
      <c r="R338" s="64"/>
      <c r="S338" s="69"/>
      <c r="T338" s="70"/>
      <c r="U338" s="69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3"/>
      <c r="B339" s="64"/>
      <c r="C339" s="65"/>
      <c r="D339" s="66"/>
      <c r="E339" s="67"/>
      <c r="F339" s="68"/>
      <c r="G339" s="69"/>
      <c r="H339" s="70"/>
      <c r="I339" s="67"/>
      <c r="J339" s="68"/>
      <c r="K339" s="69"/>
      <c r="L339" s="66"/>
      <c r="M339" s="67"/>
      <c r="N339" s="68"/>
      <c r="O339" s="69"/>
      <c r="P339" s="66"/>
      <c r="Q339" s="67"/>
      <c r="R339" s="64"/>
      <c r="S339" s="69"/>
      <c r="T339" s="70"/>
      <c r="U339" s="69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1"/>
      <c r="B340" s="64"/>
      <c r="C340" s="69"/>
      <c r="D340" s="68"/>
      <c r="E340" s="69"/>
      <c r="F340" s="68"/>
      <c r="G340" s="69"/>
      <c r="H340" s="64"/>
      <c r="I340" s="69"/>
      <c r="J340" s="68"/>
      <c r="K340" s="69"/>
      <c r="L340" s="68"/>
      <c r="M340" s="69"/>
      <c r="N340" s="68"/>
      <c r="O340" s="69"/>
      <c r="P340" s="68"/>
      <c r="Q340" s="69"/>
      <c r="R340" s="64"/>
      <c r="S340" s="69"/>
      <c r="T340" s="64"/>
      <c r="U340" s="69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3"/>
      <c r="B341" s="64"/>
      <c r="C341" s="65"/>
      <c r="D341" s="66"/>
      <c r="E341" s="67"/>
      <c r="F341" s="68"/>
      <c r="G341" s="69"/>
      <c r="H341" s="70"/>
      <c r="I341" s="67"/>
      <c r="J341" s="68"/>
      <c r="K341" s="69"/>
      <c r="L341" s="66"/>
      <c r="M341" s="67"/>
      <c r="N341" s="68"/>
      <c r="O341" s="69"/>
      <c r="P341" s="66"/>
      <c r="Q341" s="67"/>
      <c r="R341" s="64"/>
      <c r="S341" s="69"/>
      <c r="T341" s="70"/>
      <c r="U341" s="69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3"/>
      <c r="B342" s="64"/>
      <c r="C342" s="65"/>
      <c r="D342" s="66"/>
      <c r="E342" s="67"/>
      <c r="F342" s="68"/>
      <c r="G342" s="69"/>
      <c r="H342" s="70"/>
      <c r="I342" s="67"/>
      <c r="J342" s="68"/>
      <c r="K342" s="69"/>
      <c r="L342" s="66"/>
      <c r="M342" s="67"/>
      <c r="N342" s="68"/>
      <c r="O342" s="69"/>
      <c r="P342" s="66"/>
      <c r="Q342" s="67"/>
      <c r="R342" s="64"/>
      <c r="S342" s="69"/>
      <c r="T342" s="70"/>
      <c r="U342" s="69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3"/>
      <c r="B343" s="64"/>
      <c r="C343" s="65"/>
      <c r="D343" s="66"/>
      <c r="E343" s="67"/>
      <c r="F343" s="68"/>
      <c r="G343" s="69"/>
      <c r="H343" s="70"/>
      <c r="I343" s="67"/>
      <c r="J343" s="68"/>
      <c r="K343" s="69"/>
      <c r="L343" s="66"/>
      <c r="M343" s="67"/>
      <c r="N343" s="68"/>
      <c r="O343" s="69"/>
      <c r="P343" s="66"/>
      <c r="Q343" s="67"/>
      <c r="R343" s="64"/>
      <c r="S343" s="69"/>
      <c r="T343" s="70"/>
      <c r="U343" s="69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3"/>
      <c r="B344" s="64"/>
      <c r="C344" s="65"/>
      <c r="D344" s="66"/>
      <c r="E344" s="67"/>
      <c r="F344" s="68"/>
      <c r="G344" s="69"/>
      <c r="H344" s="70"/>
      <c r="I344" s="67"/>
      <c r="J344" s="68"/>
      <c r="K344" s="69"/>
      <c r="L344" s="66"/>
      <c r="M344" s="67"/>
      <c r="N344" s="68"/>
      <c r="O344" s="69"/>
      <c r="P344" s="66"/>
      <c r="Q344" s="67"/>
      <c r="R344" s="64"/>
      <c r="S344" s="69"/>
      <c r="T344" s="70"/>
      <c r="U344" s="69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72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88" t="s">
        <v>250</v>
      </c>
      <c r="Y362" s="25"/>
      <c r="Z362" s="25"/>
      <c r="AA362" s="25"/>
      <c r="AB362" s="25"/>
      <c r="AC362" s="25"/>
      <c r="AD362" s="25"/>
      <c r="AE362" s="25"/>
    </row>
    <row r="363" spans="1:31">
      <c r="X363" s="287" t="str">
        <f>IF(全体項目一覧_60!AN102="","",全体項目一覧_60!AN102)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3"/>
      <c r="B366" s="714"/>
      <c r="C366" s="714"/>
      <c r="D366" s="714"/>
      <c r="E366" s="714"/>
      <c r="F366" s="714"/>
      <c r="G366" s="714"/>
      <c r="H366" s="714"/>
      <c r="I366" s="714"/>
      <c r="J366" s="714"/>
      <c r="K366" s="715"/>
      <c r="L366" s="12" t="s">
        <v>18</v>
      </c>
      <c r="M366" s="707" t="str">
        <f>$M$38</f>
        <v>％FAT （体脂肪率） は 13.0％以下 を基準とする</v>
      </c>
      <c r="N366" s="707"/>
      <c r="O366" s="707"/>
      <c r="P366" s="707"/>
      <c r="Q366" s="707"/>
      <c r="R366" s="707"/>
      <c r="S366" s="707"/>
      <c r="T366" s="708" t="s">
        <v>249</v>
      </c>
      <c r="U366" s="708"/>
      <c r="X366" s="12"/>
      <c r="Y366" s="114"/>
      <c r="Z366" s="114"/>
      <c r="AA366" s="114"/>
      <c r="AB366" s="114"/>
      <c r="AC366" s="114"/>
      <c r="AD366" s="114"/>
      <c r="AE366" s="114"/>
    </row>
    <row r="367" spans="1:31">
      <c r="A367" s="716"/>
      <c r="B367" s="717"/>
      <c r="C367" s="717"/>
      <c r="D367" s="717"/>
      <c r="E367" s="717"/>
      <c r="F367" s="717"/>
      <c r="G367" s="717"/>
      <c r="H367" s="717"/>
      <c r="I367" s="717"/>
      <c r="J367" s="717"/>
      <c r="K367" s="718"/>
      <c r="L367" s="12" t="s">
        <v>18</v>
      </c>
      <c r="M367" s="703" t="str">
        <f>$M$39</f>
        <v>BMI は 18.0 ～ 23.0 を標準範囲 【ＶＢ男子：中学生】 とする</v>
      </c>
      <c r="N367" s="703"/>
      <c r="O367" s="703"/>
      <c r="P367" s="703"/>
      <c r="Q367" s="703"/>
      <c r="R367" s="703"/>
      <c r="S367" s="703"/>
      <c r="T367" s="704" t="str">
        <f>X363</f>
        <v/>
      </c>
      <c r="U367" s="705"/>
      <c r="X367" s="12"/>
      <c r="Y367" s="115"/>
      <c r="Z367" s="115"/>
      <c r="AA367" s="115"/>
      <c r="AB367" s="115"/>
      <c r="AC367" s="115"/>
      <c r="AD367" s="115"/>
      <c r="AE367" s="115"/>
    </row>
    <row r="368" spans="1:31" ht="14.25">
      <c r="A368" s="729" t="str">
        <f>$A$40</f>
        <v>フォーマット作成者　：　Komuro Consulting Group　小室匡史</v>
      </c>
      <c r="B368" s="729"/>
      <c r="C368" s="729"/>
      <c r="D368" s="729"/>
      <c r="E368" s="729"/>
      <c r="F368" s="729"/>
      <c r="G368" s="729"/>
      <c r="H368" s="729"/>
      <c r="I368" s="729"/>
      <c r="J368" s="729"/>
      <c r="K368" s="729"/>
      <c r="L368" s="263" t="s">
        <v>18</v>
      </c>
      <c r="M368" s="706" t="str">
        <f>$M$40</f>
        <v>LBM ： Lean Body Mass （除脂肪体重） は増加傾向が望ましい</v>
      </c>
      <c r="N368" s="706"/>
      <c r="O368" s="706"/>
      <c r="P368" s="706"/>
      <c r="Q368" s="706"/>
      <c r="R368" s="706"/>
      <c r="S368" s="706"/>
      <c r="T368" s="705"/>
      <c r="U368" s="705"/>
      <c r="X368" s="12"/>
      <c r="Y368" s="116"/>
      <c r="Z368" s="116"/>
      <c r="AA368" s="116"/>
      <c r="AB368" s="116"/>
      <c r="AC368" s="116"/>
      <c r="AD368" s="116"/>
      <c r="AE368" s="116"/>
    </row>
    <row r="370" spans="1:31" ht="30" customHeight="1">
      <c r="A370" s="709" t="str">
        <f>$A$1</f>
        <v>●●チームバレーボール体力指数　レーダーチャート</v>
      </c>
      <c r="B370" s="709"/>
      <c r="C370" s="709"/>
      <c r="D370" s="709"/>
      <c r="E370" s="709"/>
      <c r="F370" s="709"/>
      <c r="G370" s="709"/>
      <c r="H370" s="709"/>
      <c r="I370" s="709"/>
      <c r="J370" s="709"/>
      <c r="K370" s="709"/>
      <c r="L370" s="709"/>
      <c r="M370" s="709"/>
      <c r="N370" s="709"/>
      <c r="O370" s="709"/>
      <c r="P370" s="709"/>
      <c r="Q370" s="709"/>
      <c r="R370" s="709"/>
      <c r="S370" s="709"/>
      <c r="T370" s="709"/>
      <c r="U370" s="709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233" t="s">
        <v>10</v>
      </c>
      <c r="B371" s="710" t="str">
        <f>IF(表示変換!B15="","",表示変換!B15)</f>
        <v/>
      </c>
      <c r="C371" s="710"/>
      <c r="D371" s="9"/>
      <c r="E371" s="233" t="s">
        <v>11</v>
      </c>
      <c r="F371" s="711" t="str">
        <f>IF(表示変換!I15="","",表示変換!I15)</f>
        <v/>
      </c>
      <c r="G371" s="711"/>
      <c r="H371" s="234" t="s">
        <v>12</v>
      </c>
      <c r="I371" s="14"/>
      <c r="J371" s="234" t="s">
        <v>13</v>
      </c>
      <c r="K371" s="711" t="str">
        <f>IF(表示変換!J15="","",表示変換!J15)</f>
        <v/>
      </c>
      <c r="L371" s="711"/>
      <c r="M371" s="233" t="s">
        <v>14</v>
      </c>
      <c r="N371" s="6"/>
      <c r="O371" s="710" t="s">
        <v>15</v>
      </c>
      <c r="P371" s="710"/>
      <c r="Q371" s="710" t="str">
        <f>IF(表示変換!H15="","",表示変換!H15)</f>
        <v/>
      </c>
      <c r="R371" s="710"/>
      <c r="S371" s="712" t="str">
        <f>IF(入力!$C$4="","",入力!$C$4)</f>
        <v>2018.01.01</v>
      </c>
      <c r="T371" s="712"/>
      <c r="U371" s="9" t="s">
        <v>78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3" t="s">
        <v>5</v>
      </c>
      <c r="B373" s="726" t="s">
        <v>6</v>
      </c>
      <c r="C373" s="730" t="s">
        <v>0</v>
      </c>
      <c r="D373" s="721" t="s">
        <v>28</v>
      </c>
      <c r="E373" s="722"/>
      <c r="F373" s="721" t="s">
        <v>40</v>
      </c>
      <c r="G373" s="722"/>
      <c r="H373" s="721" t="s">
        <v>272</v>
      </c>
      <c r="I373" s="722"/>
      <c r="J373" s="721" t="s">
        <v>26</v>
      </c>
      <c r="K373" s="722"/>
      <c r="L373" s="719" t="s">
        <v>41</v>
      </c>
      <c r="M373" s="720"/>
      <c r="N373" s="719" t="s">
        <v>42</v>
      </c>
      <c r="O373" s="720"/>
      <c r="P373" s="719" t="s">
        <v>27</v>
      </c>
      <c r="Q373" s="720"/>
      <c r="R373" s="721" t="s">
        <v>29</v>
      </c>
      <c r="S373" s="722"/>
      <c r="T373" s="119" t="s">
        <v>1</v>
      </c>
      <c r="U373" s="120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4"/>
      <c r="B374" s="727"/>
      <c r="C374" s="731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5"/>
      <c r="B375" s="728"/>
      <c r="C375" s="732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251</v>
      </c>
      <c r="AA375" s="26" t="s">
        <v>24</v>
      </c>
      <c r="AB375" s="26" t="s">
        <v>53</v>
      </c>
      <c r="AC375" s="26" t="s">
        <v>47</v>
      </c>
      <c r="AD375" s="26" t="s">
        <v>56</v>
      </c>
      <c r="AE375" s="11" t="s">
        <v>55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3"/>
      <c r="B377" s="64"/>
      <c r="C377" s="65"/>
      <c r="D377" s="66"/>
      <c r="E377" s="67"/>
      <c r="F377" s="68"/>
      <c r="G377" s="69"/>
      <c r="H377" s="70"/>
      <c r="I377" s="67"/>
      <c r="J377" s="68"/>
      <c r="K377" s="69"/>
      <c r="L377" s="66"/>
      <c r="M377" s="67"/>
      <c r="N377" s="68"/>
      <c r="O377" s="69"/>
      <c r="P377" s="66"/>
      <c r="Q377" s="67"/>
      <c r="R377" s="64"/>
      <c r="S377" s="69"/>
      <c r="T377" s="70"/>
      <c r="U377" s="69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1"/>
      <c r="B378" s="64"/>
      <c r="C378" s="69"/>
      <c r="D378" s="68"/>
      <c r="E378" s="69"/>
      <c r="F378" s="68"/>
      <c r="G378" s="69"/>
      <c r="H378" s="64"/>
      <c r="I378" s="69"/>
      <c r="J378" s="68"/>
      <c r="K378" s="69"/>
      <c r="L378" s="68"/>
      <c r="M378" s="69"/>
      <c r="N378" s="68"/>
      <c r="O378" s="69"/>
      <c r="P378" s="68"/>
      <c r="Q378" s="69"/>
      <c r="R378" s="64"/>
      <c r="S378" s="69"/>
      <c r="T378" s="64"/>
      <c r="U378" s="69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1"/>
      <c r="B379" s="72"/>
      <c r="C379" s="73"/>
      <c r="D379" s="68"/>
      <c r="E379" s="67"/>
      <c r="F379" s="68"/>
      <c r="G379" s="69"/>
      <c r="H379" s="70"/>
      <c r="I379" s="67"/>
      <c r="J379" s="68"/>
      <c r="K379" s="69"/>
      <c r="L379" s="66"/>
      <c r="M379" s="67"/>
      <c r="N379" s="68"/>
      <c r="O379" s="69"/>
      <c r="P379" s="66"/>
      <c r="Q379" s="67"/>
      <c r="R379" s="64"/>
      <c r="S379" s="69"/>
      <c r="T379" s="70"/>
      <c r="U379" s="69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3"/>
      <c r="B380" s="64"/>
      <c r="C380" s="65"/>
      <c r="D380" s="66"/>
      <c r="E380" s="67"/>
      <c r="F380" s="68"/>
      <c r="G380" s="69"/>
      <c r="H380" s="70"/>
      <c r="I380" s="67"/>
      <c r="J380" s="68"/>
      <c r="K380" s="69"/>
      <c r="L380" s="66"/>
      <c r="M380" s="67"/>
      <c r="N380" s="68"/>
      <c r="O380" s="69"/>
      <c r="P380" s="66"/>
      <c r="Q380" s="67"/>
      <c r="R380" s="64"/>
      <c r="S380" s="69"/>
      <c r="T380" s="70"/>
      <c r="U380" s="69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1"/>
      <c r="B381" s="64"/>
      <c r="C381" s="69"/>
      <c r="D381" s="68"/>
      <c r="E381" s="69"/>
      <c r="F381" s="68"/>
      <c r="G381" s="69"/>
      <c r="H381" s="64"/>
      <c r="I381" s="69"/>
      <c r="J381" s="68"/>
      <c r="K381" s="69"/>
      <c r="L381" s="68"/>
      <c r="M381" s="69"/>
      <c r="N381" s="68"/>
      <c r="O381" s="69"/>
      <c r="P381" s="68"/>
      <c r="Q381" s="69"/>
      <c r="R381" s="64"/>
      <c r="S381" s="69"/>
      <c r="T381" s="64"/>
      <c r="U381" s="69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3"/>
      <c r="B382" s="64"/>
      <c r="C382" s="65"/>
      <c r="D382" s="66"/>
      <c r="E382" s="67"/>
      <c r="F382" s="68"/>
      <c r="G382" s="69"/>
      <c r="H382" s="70"/>
      <c r="I382" s="67"/>
      <c r="J382" s="68"/>
      <c r="K382" s="69"/>
      <c r="L382" s="66"/>
      <c r="M382" s="67"/>
      <c r="N382" s="68"/>
      <c r="O382" s="69"/>
      <c r="P382" s="66"/>
      <c r="Q382" s="67"/>
      <c r="R382" s="64"/>
      <c r="S382" s="69"/>
      <c r="T382" s="70"/>
      <c r="U382" s="69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3"/>
      <c r="B383" s="64"/>
      <c r="C383" s="65"/>
      <c r="D383" s="66"/>
      <c r="E383" s="67"/>
      <c r="F383" s="68"/>
      <c r="G383" s="69"/>
      <c r="H383" s="70"/>
      <c r="I383" s="67"/>
      <c r="J383" s="68"/>
      <c r="K383" s="69"/>
      <c r="L383" s="66"/>
      <c r="M383" s="67"/>
      <c r="N383" s="68"/>
      <c r="O383" s="69"/>
      <c r="P383" s="66"/>
      <c r="Q383" s="67"/>
      <c r="R383" s="64"/>
      <c r="S383" s="69"/>
      <c r="T383" s="70"/>
      <c r="U383" s="69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3"/>
      <c r="B384" s="64"/>
      <c r="C384" s="65"/>
      <c r="D384" s="66"/>
      <c r="E384" s="67"/>
      <c r="F384" s="68"/>
      <c r="G384" s="69"/>
      <c r="H384" s="70"/>
      <c r="I384" s="67"/>
      <c r="J384" s="68"/>
      <c r="K384" s="69"/>
      <c r="L384" s="66"/>
      <c r="M384" s="67"/>
      <c r="N384" s="68"/>
      <c r="O384" s="69"/>
      <c r="P384" s="66"/>
      <c r="Q384" s="67"/>
      <c r="R384" s="64"/>
      <c r="S384" s="69"/>
      <c r="T384" s="70"/>
      <c r="U384" s="69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3"/>
      <c r="B385" s="64"/>
      <c r="C385" s="65"/>
      <c r="D385" s="66"/>
      <c r="E385" s="67"/>
      <c r="F385" s="68"/>
      <c r="G385" s="69"/>
      <c r="H385" s="70"/>
      <c r="I385" s="67"/>
      <c r="J385" s="68"/>
      <c r="K385" s="69"/>
      <c r="L385" s="66"/>
      <c r="M385" s="67"/>
      <c r="N385" s="68"/>
      <c r="O385" s="69"/>
      <c r="P385" s="66"/>
      <c r="Q385" s="67"/>
      <c r="R385" s="64"/>
      <c r="S385" s="69"/>
      <c r="T385" s="70"/>
      <c r="U385" s="69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72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88" t="s">
        <v>250</v>
      </c>
      <c r="Y403" s="25"/>
      <c r="Z403" s="25"/>
      <c r="AA403" s="25"/>
      <c r="AB403" s="25"/>
      <c r="AC403" s="25"/>
      <c r="AD403" s="25"/>
      <c r="AE403" s="25"/>
    </row>
    <row r="404" spans="1:31">
      <c r="X404" s="287" t="str">
        <f>IF(全体項目一覧_60!AN103="","",全体項目一覧_60!AN103)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3"/>
      <c r="B407" s="714"/>
      <c r="C407" s="714"/>
      <c r="D407" s="714"/>
      <c r="E407" s="714"/>
      <c r="F407" s="714"/>
      <c r="G407" s="714"/>
      <c r="H407" s="714"/>
      <c r="I407" s="714"/>
      <c r="J407" s="714"/>
      <c r="K407" s="715"/>
      <c r="L407" s="12" t="s">
        <v>18</v>
      </c>
      <c r="M407" s="707" t="str">
        <f>$M$38</f>
        <v>％FAT （体脂肪率） は 13.0％以下 を基準とする</v>
      </c>
      <c r="N407" s="707"/>
      <c r="O407" s="707"/>
      <c r="P407" s="707"/>
      <c r="Q407" s="707"/>
      <c r="R407" s="707"/>
      <c r="S407" s="707"/>
      <c r="T407" s="708" t="s">
        <v>249</v>
      </c>
      <c r="U407" s="708"/>
      <c r="X407" s="12"/>
      <c r="Y407" s="114"/>
      <c r="Z407" s="114"/>
      <c r="AA407" s="114"/>
      <c r="AB407" s="114"/>
      <c r="AC407" s="114"/>
      <c r="AD407" s="114"/>
      <c r="AE407" s="114"/>
    </row>
    <row r="408" spans="1:31">
      <c r="A408" s="716"/>
      <c r="B408" s="717"/>
      <c r="C408" s="717"/>
      <c r="D408" s="717"/>
      <c r="E408" s="717"/>
      <c r="F408" s="717"/>
      <c r="G408" s="717"/>
      <c r="H408" s="717"/>
      <c r="I408" s="717"/>
      <c r="J408" s="717"/>
      <c r="K408" s="718"/>
      <c r="L408" s="12" t="s">
        <v>18</v>
      </c>
      <c r="M408" s="703" t="str">
        <f>$M$39</f>
        <v>BMI は 18.0 ～ 23.0 を標準範囲 【ＶＢ男子：中学生】 とする</v>
      </c>
      <c r="N408" s="703"/>
      <c r="O408" s="703"/>
      <c r="P408" s="703"/>
      <c r="Q408" s="703"/>
      <c r="R408" s="703"/>
      <c r="S408" s="703"/>
      <c r="T408" s="704" t="str">
        <f>X404</f>
        <v/>
      </c>
      <c r="U408" s="705"/>
      <c r="X408" s="12"/>
      <c r="Y408" s="115"/>
      <c r="Z408" s="115"/>
      <c r="AA408" s="115"/>
      <c r="AB408" s="115"/>
      <c r="AC408" s="115"/>
      <c r="AD408" s="115"/>
      <c r="AE408" s="115"/>
    </row>
    <row r="409" spans="1:31" ht="14.25">
      <c r="A409" s="729" t="str">
        <f>$A$40</f>
        <v>フォーマット作成者　：　Komuro Consulting Group　小室匡史</v>
      </c>
      <c r="B409" s="729"/>
      <c r="C409" s="729"/>
      <c r="D409" s="729"/>
      <c r="E409" s="729"/>
      <c r="F409" s="729"/>
      <c r="G409" s="729"/>
      <c r="H409" s="729"/>
      <c r="I409" s="729"/>
      <c r="J409" s="729"/>
      <c r="K409" s="729"/>
      <c r="L409" s="263" t="s">
        <v>18</v>
      </c>
      <c r="M409" s="706" t="str">
        <f>$M$40</f>
        <v>LBM ： Lean Body Mass （除脂肪体重） は増加傾向が望ましい</v>
      </c>
      <c r="N409" s="706"/>
      <c r="O409" s="706"/>
      <c r="P409" s="706"/>
      <c r="Q409" s="706"/>
      <c r="R409" s="706"/>
      <c r="S409" s="706"/>
      <c r="T409" s="705"/>
      <c r="U409" s="705"/>
      <c r="X409" s="12"/>
      <c r="Y409" s="116"/>
      <c r="Z409" s="116"/>
      <c r="AA409" s="116"/>
      <c r="AB409" s="116"/>
      <c r="AC409" s="116"/>
      <c r="AD409" s="116"/>
      <c r="AE409" s="116"/>
    </row>
    <row r="411" spans="1:31" ht="30" customHeight="1">
      <c r="A411" s="709" t="str">
        <f>$A$1</f>
        <v>●●チームバレーボール体力指数　レーダーチャート</v>
      </c>
      <c r="B411" s="709"/>
      <c r="C411" s="709"/>
      <c r="D411" s="709"/>
      <c r="E411" s="709"/>
      <c r="F411" s="709"/>
      <c r="G411" s="709"/>
      <c r="H411" s="709"/>
      <c r="I411" s="709"/>
      <c r="J411" s="709"/>
      <c r="K411" s="709"/>
      <c r="L411" s="709"/>
      <c r="M411" s="709"/>
      <c r="N411" s="709"/>
      <c r="O411" s="709"/>
      <c r="P411" s="709"/>
      <c r="Q411" s="709"/>
      <c r="R411" s="709"/>
      <c r="S411" s="709"/>
      <c r="T411" s="709"/>
      <c r="U411" s="709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233" t="s">
        <v>10</v>
      </c>
      <c r="B412" s="710" t="str">
        <f>IF(表示変換!B16="","",表示変換!B16)</f>
        <v/>
      </c>
      <c r="C412" s="710"/>
      <c r="D412" s="9"/>
      <c r="E412" s="233" t="s">
        <v>11</v>
      </c>
      <c r="F412" s="711" t="str">
        <f>IF(表示変換!I16="","",表示変換!I16)</f>
        <v/>
      </c>
      <c r="G412" s="711"/>
      <c r="H412" s="234" t="s">
        <v>12</v>
      </c>
      <c r="I412" s="14"/>
      <c r="J412" s="234" t="s">
        <v>13</v>
      </c>
      <c r="K412" s="711" t="str">
        <f>IF(表示変換!J16="","",表示変換!J16)</f>
        <v/>
      </c>
      <c r="L412" s="711"/>
      <c r="M412" s="233" t="s">
        <v>14</v>
      </c>
      <c r="N412" s="6"/>
      <c r="O412" s="710" t="s">
        <v>15</v>
      </c>
      <c r="P412" s="710"/>
      <c r="Q412" s="710" t="str">
        <f>IF(表示変換!H16="","",表示変換!H16)</f>
        <v/>
      </c>
      <c r="R412" s="710"/>
      <c r="S412" s="712" t="str">
        <f>IF(入力!$C$4="","",入力!$C$4)</f>
        <v>2018.01.01</v>
      </c>
      <c r="T412" s="712"/>
      <c r="U412" s="9" t="s">
        <v>78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3" t="s">
        <v>5</v>
      </c>
      <c r="B414" s="726" t="s">
        <v>6</v>
      </c>
      <c r="C414" s="730" t="s">
        <v>0</v>
      </c>
      <c r="D414" s="721" t="s">
        <v>28</v>
      </c>
      <c r="E414" s="722"/>
      <c r="F414" s="721" t="s">
        <v>40</v>
      </c>
      <c r="G414" s="722"/>
      <c r="H414" s="721" t="s">
        <v>272</v>
      </c>
      <c r="I414" s="722"/>
      <c r="J414" s="721" t="s">
        <v>26</v>
      </c>
      <c r="K414" s="722"/>
      <c r="L414" s="719" t="s">
        <v>41</v>
      </c>
      <c r="M414" s="720"/>
      <c r="N414" s="719" t="s">
        <v>42</v>
      </c>
      <c r="O414" s="720"/>
      <c r="P414" s="719" t="s">
        <v>27</v>
      </c>
      <c r="Q414" s="720"/>
      <c r="R414" s="721" t="s">
        <v>29</v>
      </c>
      <c r="S414" s="722"/>
      <c r="T414" s="119" t="s">
        <v>1</v>
      </c>
      <c r="U414" s="120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4"/>
      <c r="B415" s="727"/>
      <c r="C415" s="731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5"/>
      <c r="B416" s="728"/>
      <c r="C416" s="732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251</v>
      </c>
      <c r="AA416" s="26" t="s">
        <v>24</v>
      </c>
      <c r="AB416" s="26" t="s">
        <v>53</v>
      </c>
      <c r="AC416" s="26" t="s">
        <v>47</v>
      </c>
      <c r="AD416" s="26" t="s">
        <v>56</v>
      </c>
      <c r="AE416" s="11" t="s">
        <v>55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3"/>
      <c r="B418" s="64"/>
      <c r="C418" s="65"/>
      <c r="D418" s="66"/>
      <c r="E418" s="67"/>
      <c r="F418" s="68"/>
      <c r="G418" s="69"/>
      <c r="H418" s="70"/>
      <c r="I418" s="67"/>
      <c r="J418" s="68"/>
      <c r="K418" s="69"/>
      <c r="L418" s="66"/>
      <c r="M418" s="67"/>
      <c r="N418" s="68"/>
      <c r="O418" s="69"/>
      <c r="P418" s="66"/>
      <c r="Q418" s="67"/>
      <c r="R418" s="64"/>
      <c r="S418" s="69"/>
      <c r="T418" s="70"/>
      <c r="U418" s="69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1"/>
      <c r="B419" s="64"/>
      <c r="C419" s="69"/>
      <c r="D419" s="68"/>
      <c r="E419" s="69"/>
      <c r="F419" s="68"/>
      <c r="G419" s="69"/>
      <c r="H419" s="64"/>
      <c r="I419" s="69"/>
      <c r="J419" s="68"/>
      <c r="K419" s="69"/>
      <c r="L419" s="68"/>
      <c r="M419" s="69"/>
      <c r="N419" s="68"/>
      <c r="O419" s="69"/>
      <c r="P419" s="68"/>
      <c r="Q419" s="69"/>
      <c r="R419" s="64"/>
      <c r="S419" s="69"/>
      <c r="T419" s="64"/>
      <c r="U419" s="69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1"/>
      <c r="B420" s="72"/>
      <c r="C420" s="73"/>
      <c r="D420" s="68"/>
      <c r="E420" s="67"/>
      <c r="F420" s="68"/>
      <c r="G420" s="69"/>
      <c r="H420" s="70"/>
      <c r="I420" s="67"/>
      <c r="J420" s="68"/>
      <c r="K420" s="69"/>
      <c r="L420" s="66"/>
      <c r="M420" s="67"/>
      <c r="N420" s="68"/>
      <c r="O420" s="69"/>
      <c r="P420" s="66"/>
      <c r="Q420" s="67"/>
      <c r="R420" s="64"/>
      <c r="S420" s="69"/>
      <c r="T420" s="70"/>
      <c r="U420" s="69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3"/>
      <c r="B421" s="64"/>
      <c r="C421" s="65"/>
      <c r="D421" s="66"/>
      <c r="E421" s="67"/>
      <c r="F421" s="68"/>
      <c r="G421" s="69"/>
      <c r="H421" s="70"/>
      <c r="I421" s="67"/>
      <c r="J421" s="68"/>
      <c r="K421" s="69"/>
      <c r="L421" s="66"/>
      <c r="M421" s="67"/>
      <c r="N421" s="68"/>
      <c r="O421" s="69"/>
      <c r="P421" s="66"/>
      <c r="Q421" s="67"/>
      <c r="R421" s="64"/>
      <c r="S421" s="69"/>
      <c r="T421" s="70"/>
      <c r="U421" s="69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1"/>
      <c r="B422" s="64"/>
      <c r="C422" s="69"/>
      <c r="D422" s="68"/>
      <c r="E422" s="69"/>
      <c r="F422" s="68"/>
      <c r="G422" s="69"/>
      <c r="H422" s="64"/>
      <c r="I422" s="69"/>
      <c r="J422" s="68"/>
      <c r="K422" s="69"/>
      <c r="L422" s="68"/>
      <c r="M422" s="69"/>
      <c r="N422" s="68"/>
      <c r="O422" s="69"/>
      <c r="P422" s="68"/>
      <c r="Q422" s="69"/>
      <c r="R422" s="64"/>
      <c r="S422" s="69"/>
      <c r="T422" s="64"/>
      <c r="U422" s="69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3"/>
      <c r="B423" s="64"/>
      <c r="C423" s="65"/>
      <c r="D423" s="66"/>
      <c r="E423" s="67"/>
      <c r="F423" s="68"/>
      <c r="G423" s="69"/>
      <c r="H423" s="70"/>
      <c r="I423" s="67"/>
      <c r="J423" s="68"/>
      <c r="K423" s="69"/>
      <c r="L423" s="66"/>
      <c r="M423" s="67"/>
      <c r="N423" s="68"/>
      <c r="O423" s="69"/>
      <c r="P423" s="66"/>
      <c r="Q423" s="67"/>
      <c r="R423" s="64"/>
      <c r="S423" s="69"/>
      <c r="T423" s="70"/>
      <c r="U423" s="69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3"/>
      <c r="B424" s="64"/>
      <c r="C424" s="65"/>
      <c r="D424" s="66"/>
      <c r="E424" s="67"/>
      <c r="F424" s="68"/>
      <c r="G424" s="69"/>
      <c r="H424" s="70"/>
      <c r="I424" s="67"/>
      <c r="J424" s="68"/>
      <c r="K424" s="69"/>
      <c r="L424" s="66"/>
      <c r="M424" s="67"/>
      <c r="N424" s="68"/>
      <c r="O424" s="69"/>
      <c r="P424" s="66"/>
      <c r="Q424" s="67"/>
      <c r="R424" s="64"/>
      <c r="S424" s="69"/>
      <c r="T424" s="70"/>
      <c r="U424" s="69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3"/>
      <c r="B425" s="64"/>
      <c r="C425" s="65"/>
      <c r="D425" s="66"/>
      <c r="E425" s="67"/>
      <c r="F425" s="68"/>
      <c r="G425" s="69"/>
      <c r="H425" s="70"/>
      <c r="I425" s="67"/>
      <c r="J425" s="68"/>
      <c r="K425" s="69"/>
      <c r="L425" s="66"/>
      <c r="M425" s="67"/>
      <c r="N425" s="68"/>
      <c r="O425" s="69"/>
      <c r="P425" s="66"/>
      <c r="Q425" s="67"/>
      <c r="R425" s="64"/>
      <c r="S425" s="69"/>
      <c r="T425" s="70"/>
      <c r="U425" s="69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3"/>
      <c r="B426" s="64"/>
      <c r="C426" s="65"/>
      <c r="D426" s="66"/>
      <c r="E426" s="67"/>
      <c r="F426" s="68"/>
      <c r="G426" s="69"/>
      <c r="H426" s="70"/>
      <c r="I426" s="67"/>
      <c r="J426" s="68"/>
      <c r="K426" s="69"/>
      <c r="L426" s="66"/>
      <c r="M426" s="67"/>
      <c r="N426" s="68"/>
      <c r="O426" s="69"/>
      <c r="P426" s="66"/>
      <c r="Q426" s="67"/>
      <c r="R426" s="64"/>
      <c r="S426" s="69"/>
      <c r="T426" s="70"/>
      <c r="U426" s="69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72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88" t="s">
        <v>250</v>
      </c>
      <c r="Y444" s="25"/>
      <c r="Z444" s="25"/>
      <c r="AA444" s="25"/>
      <c r="AB444" s="25"/>
      <c r="AC444" s="25"/>
      <c r="AD444" s="25"/>
      <c r="AE444" s="25"/>
    </row>
    <row r="445" spans="1:31">
      <c r="X445" s="287" t="str">
        <f>IF(全体項目一覧_60!AN104="","",全体項目一覧_60!AN104)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3"/>
      <c r="B448" s="714"/>
      <c r="C448" s="714"/>
      <c r="D448" s="714"/>
      <c r="E448" s="714"/>
      <c r="F448" s="714"/>
      <c r="G448" s="714"/>
      <c r="H448" s="714"/>
      <c r="I448" s="714"/>
      <c r="J448" s="714"/>
      <c r="K448" s="715"/>
      <c r="L448" s="12" t="s">
        <v>18</v>
      </c>
      <c r="M448" s="707" t="str">
        <f>$M$38</f>
        <v>％FAT （体脂肪率） は 13.0％以下 を基準とする</v>
      </c>
      <c r="N448" s="707"/>
      <c r="O448" s="707"/>
      <c r="P448" s="707"/>
      <c r="Q448" s="707"/>
      <c r="R448" s="707"/>
      <c r="S448" s="707"/>
      <c r="T448" s="708" t="s">
        <v>249</v>
      </c>
      <c r="U448" s="708"/>
      <c r="X448" s="12"/>
      <c r="Y448" s="114"/>
      <c r="Z448" s="114"/>
      <c r="AA448" s="114"/>
      <c r="AB448" s="114"/>
      <c r="AC448" s="114"/>
      <c r="AD448" s="114"/>
      <c r="AE448" s="114"/>
    </row>
    <row r="449" spans="1:31">
      <c r="A449" s="716"/>
      <c r="B449" s="717"/>
      <c r="C449" s="717"/>
      <c r="D449" s="717"/>
      <c r="E449" s="717"/>
      <c r="F449" s="717"/>
      <c r="G449" s="717"/>
      <c r="H449" s="717"/>
      <c r="I449" s="717"/>
      <c r="J449" s="717"/>
      <c r="K449" s="718"/>
      <c r="L449" s="12" t="s">
        <v>18</v>
      </c>
      <c r="M449" s="703" t="str">
        <f>$M$39</f>
        <v>BMI は 18.0 ～ 23.0 を標準範囲 【ＶＢ男子：中学生】 とする</v>
      </c>
      <c r="N449" s="703"/>
      <c r="O449" s="703"/>
      <c r="P449" s="703"/>
      <c r="Q449" s="703"/>
      <c r="R449" s="703"/>
      <c r="S449" s="703"/>
      <c r="T449" s="704" t="str">
        <f>X445</f>
        <v/>
      </c>
      <c r="U449" s="705"/>
      <c r="X449" s="12"/>
      <c r="Y449" s="115"/>
      <c r="Z449" s="115"/>
      <c r="AA449" s="115"/>
      <c r="AB449" s="115"/>
      <c r="AC449" s="115"/>
      <c r="AD449" s="115"/>
      <c r="AE449" s="115"/>
    </row>
    <row r="450" spans="1:31" ht="14.25">
      <c r="A450" s="729" t="str">
        <f>$A$40</f>
        <v>フォーマット作成者　：　Komuro Consulting Group　小室匡史</v>
      </c>
      <c r="B450" s="729"/>
      <c r="C450" s="729"/>
      <c r="D450" s="729"/>
      <c r="E450" s="729"/>
      <c r="F450" s="729"/>
      <c r="G450" s="729"/>
      <c r="H450" s="729"/>
      <c r="I450" s="729"/>
      <c r="J450" s="729"/>
      <c r="K450" s="729"/>
      <c r="L450" s="263" t="s">
        <v>18</v>
      </c>
      <c r="M450" s="706" t="str">
        <f>$M$40</f>
        <v>LBM ： Lean Body Mass （除脂肪体重） は増加傾向が望ましい</v>
      </c>
      <c r="N450" s="706"/>
      <c r="O450" s="706"/>
      <c r="P450" s="706"/>
      <c r="Q450" s="706"/>
      <c r="R450" s="706"/>
      <c r="S450" s="706"/>
      <c r="T450" s="705"/>
      <c r="U450" s="705"/>
      <c r="X450" s="12"/>
      <c r="Y450" s="116"/>
      <c r="Z450" s="116"/>
      <c r="AA450" s="116"/>
      <c r="AB450" s="116"/>
      <c r="AC450" s="116"/>
      <c r="AD450" s="116"/>
      <c r="AE450" s="116"/>
    </row>
    <row r="452" spans="1:31" ht="30" customHeight="1">
      <c r="A452" s="709" t="str">
        <f>$A$1</f>
        <v>●●チームバレーボール体力指数　レーダーチャート</v>
      </c>
      <c r="B452" s="709"/>
      <c r="C452" s="709"/>
      <c r="D452" s="709"/>
      <c r="E452" s="709"/>
      <c r="F452" s="709"/>
      <c r="G452" s="709"/>
      <c r="H452" s="709"/>
      <c r="I452" s="709"/>
      <c r="J452" s="709"/>
      <c r="K452" s="709"/>
      <c r="L452" s="709"/>
      <c r="M452" s="709"/>
      <c r="N452" s="709"/>
      <c r="O452" s="709"/>
      <c r="P452" s="709"/>
      <c r="Q452" s="709"/>
      <c r="R452" s="709"/>
      <c r="S452" s="709"/>
      <c r="T452" s="709"/>
      <c r="U452" s="709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233" t="s">
        <v>10</v>
      </c>
      <c r="B453" s="710" t="str">
        <f>IF(表示変換!B17="","",表示変換!B17)</f>
        <v/>
      </c>
      <c r="C453" s="710"/>
      <c r="D453" s="9"/>
      <c r="E453" s="233" t="s">
        <v>11</v>
      </c>
      <c r="F453" s="711" t="str">
        <f>IF(表示変換!I17="","",表示変換!I17)</f>
        <v/>
      </c>
      <c r="G453" s="711"/>
      <c r="H453" s="234" t="s">
        <v>12</v>
      </c>
      <c r="I453" s="14"/>
      <c r="J453" s="234" t="s">
        <v>13</v>
      </c>
      <c r="K453" s="711" t="str">
        <f>IF(表示変換!J17="","",表示変換!J17)</f>
        <v/>
      </c>
      <c r="L453" s="711"/>
      <c r="M453" s="233"/>
      <c r="N453" s="6"/>
      <c r="O453" s="710" t="s">
        <v>15</v>
      </c>
      <c r="P453" s="710"/>
      <c r="Q453" s="710" t="str">
        <f>IF(表示変換!H17="","",表示変換!H17)</f>
        <v/>
      </c>
      <c r="R453" s="710"/>
      <c r="S453" s="712" t="str">
        <f>IF(入力!$C$4="","",入力!$C$4)</f>
        <v>2018.01.01</v>
      </c>
      <c r="T453" s="712"/>
      <c r="U453" s="9" t="s">
        <v>78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3" t="s">
        <v>5</v>
      </c>
      <c r="B455" s="726" t="s">
        <v>6</v>
      </c>
      <c r="C455" s="730" t="s">
        <v>0</v>
      </c>
      <c r="D455" s="721" t="s">
        <v>28</v>
      </c>
      <c r="E455" s="722"/>
      <c r="F455" s="721" t="s">
        <v>40</v>
      </c>
      <c r="G455" s="722"/>
      <c r="H455" s="721" t="s">
        <v>272</v>
      </c>
      <c r="I455" s="722"/>
      <c r="J455" s="721" t="s">
        <v>26</v>
      </c>
      <c r="K455" s="722"/>
      <c r="L455" s="719" t="s">
        <v>41</v>
      </c>
      <c r="M455" s="720"/>
      <c r="N455" s="719" t="s">
        <v>42</v>
      </c>
      <c r="O455" s="720"/>
      <c r="P455" s="719" t="s">
        <v>27</v>
      </c>
      <c r="Q455" s="720"/>
      <c r="R455" s="721" t="s">
        <v>29</v>
      </c>
      <c r="S455" s="722"/>
      <c r="T455" s="119" t="s">
        <v>1</v>
      </c>
      <c r="U455" s="120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4"/>
      <c r="B456" s="727"/>
      <c r="C456" s="731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5"/>
      <c r="B457" s="728"/>
      <c r="C457" s="732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251</v>
      </c>
      <c r="AA457" s="26" t="s">
        <v>24</v>
      </c>
      <c r="AB457" s="26" t="s">
        <v>53</v>
      </c>
      <c r="AC457" s="26" t="s">
        <v>47</v>
      </c>
      <c r="AD457" s="26" t="s">
        <v>56</v>
      </c>
      <c r="AE457" s="11" t="s">
        <v>55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3"/>
      <c r="B459" s="64"/>
      <c r="C459" s="65"/>
      <c r="D459" s="66"/>
      <c r="E459" s="67"/>
      <c r="F459" s="68"/>
      <c r="G459" s="69"/>
      <c r="H459" s="70"/>
      <c r="I459" s="67"/>
      <c r="J459" s="68"/>
      <c r="K459" s="69"/>
      <c r="L459" s="66"/>
      <c r="M459" s="67"/>
      <c r="N459" s="68"/>
      <c r="O459" s="69"/>
      <c r="P459" s="66"/>
      <c r="Q459" s="67"/>
      <c r="R459" s="64"/>
      <c r="S459" s="69"/>
      <c r="T459" s="70"/>
      <c r="U459" s="69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1"/>
      <c r="B460" s="64"/>
      <c r="C460" s="69"/>
      <c r="D460" s="68"/>
      <c r="E460" s="69"/>
      <c r="F460" s="68"/>
      <c r="G460" s="69"/>
      <c r="H460" s="64"/>
      <c r="I460" s="69"/>
      <c r="J460" s="68"/>
      <c r="K460" s="69"/>
      <c r="L460" s="68"/>
      <c r="M460" s="69"/>
      <c r="N460" s="68"/>
      <c r="O460" s="69"/>
      <c r="P460" s="68"/>
      <c r="Q460" s="69"/>
      <c r="R460" s="64"/>
      <c r="S460" s="69"/>
      <c r="T460" s="64"/>
      <c r="U460" s="69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1"/>
      <c r="B461" s="72"/>
      <c r="C461" s="73"/>
      <c r="D461" s="68"/>
      <c r="E461" s="67"/>
      <c r="F461" s="68"/>
      <c r="G461" s="69"/>
      <c r="H461" s="70"/>
      <c r="I461" s="67"/>
      <c r="J461" s="68"/>
      <c r="K461" s="69"/>
      <c r="L461" s="66"/>
      <c r="M461" s="67"/>
      <c r="N461" s="68"/>
      <c r="O461" s="69"/>
      <c r="P461" s="66"/>
      <c r="Q461" s="67"/>
      <c r="R461" s="64"/>
      <c r="S461" s="69"/>
      <c r="T461" s="70"/>
      <c r="U461" s="69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3"/>
      <c r="B462" s="64"/>
      <c r="C462" s="65"/>
      <c r="D462" s="66"/>
      <c r="E462" s="67"/>
      <c r="F462" s="68"/>
      <c r="G462" s="69"/>
      <c r="H462" s="70"/>
      <c r="I462" s="67"/>
      <c r="J462" s="68"/>
      <c r="K462" s="69"/>
      <c r="L462" s="66"/>
      <c r="M462" s="67"/>
      <c r="N462" s="68"/>
      <c r="O462" s="69"/>
      <c r="P462" s="66"/>
      <c r="Q462" s="67"/>
      <c r="R462" s="64"/>
      <c r="S462" s="69"/>
      <c r="T462" s="70"/>
      <c r="U462" s="69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1"/>
      <c r="B463" s="64"/>
      <c r="C463" s="69"/>
      <c r="D463" s="68"/>
      <c r="E463" s="69"/>
      <c r="F463" s="68"/>
      <c r="G463" s="69"/>
      <c r="H463" s="64"/>
      <c r="I463" s="69"/>
      <c r="J463" s="68"/>
      <c r="K463" s="69"/>
      <c r="L463" s="68"/>
      <c r="M463" s="69"/>
      <c r="N463" s="68"/>
      <c r="O463" s="69"/>
      <c r="P463" s="68"/>
      <c r="Q463" s="69"/>
      <c r="R463" s="64"/>
      <c r="S463" s="69"/>
      <c r="T463" s="64"/>
      <c r="U463" s="69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3"/>
      <c r="B464" s="64"/>
      <c r="C464" s="65"/>
      <c r="D464" s="66"/>
      <c r="E464" s="67"/>
      <c r="F464" s="68"/>
      <c r="G464" s="69"/>
      <c r="H464" s="70"/>
      <c r="I464" s="67"/>
      <c r="J464" s="68"/>
      <c r="K464" s="69"/>
      <c r="L464" s="66"/>
      <c r="M464" s="67"/>
      <c r="N464" s="68"/>
      <c r="O464" s="69"/>
      <c r="P464" s="66"/>
      <c r="Q464" s="67"/>
      <c r="R464" s="64"/>
      <c r="S464" s="69"/>
      <c r="T464" s="70"/>
      <c r="U464" s="69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3"/>
      <c r="B465" s="64"/>
      <c r="C465" s="65"/>
      <c r="D465" s="66"/>
      <c r="E465" s="67"/>
      <c r="F465" s="68"/>
      <c r="G465" s="69"/>
      <c r="H465" s="70"/>
      <c r="I465" s="67"/>
      <c r="J465" s="68"/>
      <c r="K465" s="69"/>
      <c r="L465" s="66"/>
      <c r="M465" s="67"/>
      <c r="N465" s="68"/>
      <c r="O465" s="69"/>
      <c r="P465" s="66"/>
      <c r="Q465" s="67"/>
      <c r="R465" s="64"/>
      <c r="S465" s="69"/>
      <c r="T465" s="70"/>
      <c r="U465" s="69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3"/>
      <c r="B466" s="64"/>
      <c r="C466" s="65"/>
      <c r="D466" s="66"/>
      <c r="E466" s="67"/>
      <c r="F466" s="68"/>
      <c r="G466" s="69"/>
      <c r="H466" s="70"/>
      <c r="I466" s="67"/>
      <c r="J466" s="68"/>
      <c r="K466" s="69"/>
      <c r="L466" s="66"/>
      <c r="M466" s="67"/>
      <c r="N466" s="68"/>
      <c r="O466" s="69"/>
      <c r="P466" s="66"/>
      <c r="Q466" s="67"/>
      <c r="R466" s="64"/>
      <c r="S466" s="69"/>
      <c r="T466" s="70"/>
      <c r="U466" s="69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3"/>
      <c r="B467" s="64"/>
      <c r="C467" s="65"/>
      <c r="D467" s="66"/>
      <c r="E467" s="67"/>
      <c r="F467" s="68"/>
      <c r="G467" s="69"/>
      <c r="H467" s="70"/>
      <c r="I467" s="67"/>
      <c r="J467" s="68"/>
      <c r="K467" s="69"/>
      <c r="L467" s="66"/>
      <c r="M467" s="67"/>
      <c r="N467" s="68"/>
      <c r="O467" s="69"/>
      <c r="P467" s="66"/>
      <c r="Q467" s="67"/>
      <c r="R467" s="64"/>
      <c r="S467" s="69"/>
      <c r="T467" s="70"/>
      <c r="U467" s="69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72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88" t="s">
        <v>250</v>
      </c>
      <c r="Y485" s="25"/>
      <c r="Z485" s="25"/>
      <c r="AA485" s="25"/>
      <c r="AB485" s="25"/>
      <c r="AC485" s="25"/>
      <c r="AD485" s="25"/>
      <c r="AE485" s="25"/>
    </row>
    <row r="486" spans="1:31">
      <c r="X486" s="287" t="str">
        <f>IF(全体項目一覧_60!AN105="","",全体項目一覧_60!AN105)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3"/>
      <c r="B489" s="714"/>
      <c r="C489" s="714"/>
      <c r="D489" s="714"/>
      <c r="E489" s="714"/>
      <c r="F489" s="714"/>
      <c r="G489" s="714"/>
      <c r="H489" s="714"/>
      <c r="I489" s="714"/>
      <c r="J489" s="714"/>
      <c r="K489" s="715"/>
      <c r="L489" s="12" t="s">
        <v>18</v>
      </c>
      <c r="M489" s="707" t="str">
        <f>$M$38</f>
        <v>％FAT （体脂肪率） は 13.0％以下 を基準とする</v>
      </c>
      <c r="N489" s="707"/>
      <c r="O489" s="707"/>
      <c r="P489" s="707"/>
      <c r="Q489" s="707"/>
      <c r="R489" s="707"/>
      <c r="S489" s="707"/>
      <c r="T489" s="708" t="s">
        <v>249</v>
      </c>
      <c r="U489" s="708"/>
      <c r="X489" s="12"/>
      <c r="Y489" s="114"/>
      <c r="Z489" s="114"/>
      <c r="AA489" s="114"/>
      <c r="AB489" s="114"/>
      <c r="AC489" s="114"/>
      <c r="AD489" s="114"/>
      <c r="AE489" s="114"/>
    </row>
    <row r="490" spans="1:31">
      <c r="A490" s="716"/>
      <c r="B490" s="717"/>
      <c r="C490" s="717"/>
      <c r="D490" s="717"/>
      <c r="E490" s="717"/>
      <c r="F490" s="717"/>
      <c r="G490" s="717"/>
      <c r="H490" s="717"/>
      <c r="I490" s="717"/>
      <c r="J490" s="717"/>
      <c r="K490" s="718"/>
      <c r="L490" s="12" t="s">
        <v>18</v>
      </c>
      <c r="M490" s="703" t="str">
        <f>$M$39</f>
        <v>BMI は 18.0 ～ 23.0 を標準範囲 【ＶＢ男子：中学生】 とする</v>
      </c>
      <c r="N490" s="703"/>
      <c r="O490" s="703"/>
      <c r="P490" s="703"/>
      <c r="Q490" s="703"/>
      <c r="R490" s="703"/>
      <c r="S490" s="703"/>
      <c r="T490" s="704" t="str">
        <f>X486</f>
        <v/>
      </c>
      <c r="U490" s="705"/>
      <c r="X490" s="12"/>
      <c r="Y490" s="115"/>
      <c r="Z490" s="115"/>
      <c r="AA490" s="115"/>
      <c r="AB490" s="115"/>
      <c r="AC490" s="115"/>
      <c r="AD490" s="115"/>
      <c r="AE490" s="115"/>
    </row>
    <row r="491" spans="1:31" ht="14.25">
      <c r="A491" s="729" t="str">
        <f>$A$40</f>
        <v>フォーマット作成者　：　Komuro Consulting Group　小室匡史</v>
      </c>
      <c r="B491" s="729"/>
      <c r="C491" s="729"/>
      <c r="D491" s="729"/>
      <c r="E491" s="729"/>
      <c r="F491" s="729"/>
      <c r="G491" s="729"/>
      <c r="H491" s="729"/>
      <c r="I491" s="729"/>
      <c r="J491" s="729"/>
      <c r="K491" s="729"/>
      <c r="L491" s="263" t="s">
        <v>18</v>
      </c>
      <c r="M491" s="706" t="str">
        <f>$M$40</f>
        <v>LBM ： Lean Body Mass （除脂肪体重） は増加傾向が望ましい</v>
      </c>
      <c r="N491" s="706"/>
      <c r="O491" s="706"/>
      <c r="P491" s="706"/>
      <c r="Q491" s="706"/>
      <c r="R491" s="706"/>
      <c r="S491" s="706"/>
      <c r="T491" s="705"/>
      <c r="U491" s="705"/>
      <c r="X491" s="12"/>
      <c r="Y491" s="116"/>
      <c r="Z491" s="116"/>
      <c r="AA491" s="116"/>
      <c r="AB491" s="116"/>
      <c r="AC491" s="116"/>
      <c r="AD491" s="116"/>
      <c r="AE491" s="116"/>
    </row>
    <row r="493" spans="1:31" ht="30" customHeight="1">
      <c r="A493" s="709" t="str">
        <f>$A$1</f>
        <v>●●チームバレーボール体力指数　レーダーチャート</v>
      </c>
      <c r="B493" s="709"/>
      <c r="C493" s="709"/>
      <c r="D493" s="709"/>
      <c r="E493" s="709"/>
      <c r="F493" s="709"/>
      <c r="G493" s="709"/>
      <c r="H493" s="709"/>
      <c r="I493" s="709"/>
      <c r="J493" s="709"/>
      <c r="K493" s="709"/>
      <c r="L493" s="709"/>
      <c r="M493" s="709"/>
      <c r="N493" s="709"/>
      <c r="O493" s="709"/>
      <c r="P493" s="709"/>
      <c r="Q493" s="709"/>
      <c r="R493" s="709"/>
      <c r="S493" s="709"/>
      <c r="T493" s="709"/>
      <c r="U493" s="709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233" t="s">
        <v>10</v>
      </c>
      <c r="B494" s="710" t="str">
        <f>IF(表示変換!B18="","",表示変換!B18)</f>
        <v/>
      </c>
      <c r="C494" s="710"/>
      <c r="D494" s="9"/>
      <c r="E494" s="233" t="s">
        <v>11</v>
      </c>
      <c r="F494" s="711" t="str">
        <f>IF(表示変換!I18="","",表示変換!I18)</f>
        <v/>
      </c>
      <c r="G494" s="711"/>
      <c r="H494" s="234" t="s">
        <v>12</v>
      </c>
      <c r="I494" s="14"/>
      <c r="J494" s="234" t="s">
        <v>13</v>
      </c>
      <c r="K494" s="711" t="str">
        <f>IF(表示変換!J18="","",表示変換!J18)</f>
        <v/>
      </c>
      <c r="L494" s="711"/>
      <c r="M494" s="233" t="s">
        <v>14</v>
      </c>
      <c r="N494" s="6"/>
      <c r="O494" s="710" t="s">
        <v>15</v>
      </c>
      <c r="P494" s="710"/>
      <c r="Q494" s="710" t="str">
        <f>IF(表示変換!H18="","",表示変換!H18)</f>
        <v/>
      </c>
      <c r="R494" s="710"/>
      <c r="S494" s="712" t="str">
        <f>IF(入力!$C$4="","",入力!$C$4)</f>
        <v>2018.01.01</v>
      </c>
      <c r="T494" s="712"/>
      <c r="U494" s="9" t="s">
        <v>78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3" t="s">
        <v>5</v>
      </c>
      <c r="B496" s="726" t="s">
        <v>6</v>
      </c>
      <c r="C496" s="730" t="s">
        <v>0</v>
      </c>
      <c r="D496" s="721" t="s">
        <v>28</v>
      </c>
      <c r="E496" s="722"/>
      <c r="F496" s="721" t="s">
        <v>40</v>
      </c>
      <c r="G496" s="722"/>
      <c r="H496" s="721" t="s">
        <v>272</v>
      </c>
      <c r="I496" s="722"/>
      <c r="J496" s="721" t="s">
        <v>26</v>
      </c>
      <c r="K496" s="722"/>
      <c r="L496" s="719" t="s">
        <v>41</v>
      </c>
      <c r="M496" s="720"/>
      <c r="N496" s="719" t="s">
        <v>42</v>
      </c>
      <c r="O496" s="720"/>
      <c r="P496" s="719" t="s">
        <v>27</v>
      </c>
      <c r="Q496" s="720"/>
      <c r="R496" s="721" t="s">
        <v>29</v>
      </c>
      <c r="S496" s="722"/>
      <c r="T496" s="119" t="s">
        <v>1</v>
      </c>
      <c r="U496" s="120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4"/>
      <c r="B497" s="727"/>
      <c r="C497" s="731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5"/>
      <c r="B498" s="728"/>
      <c r="C498" s="732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251</v>
      </c>
      <c r="AA498" s="26" t="s">
        <v>24</v>
      </c>
      <c r="AB498" s="26" t="s">
        <v>53</v>
      </c>
      <c r="AC498" s="26" t="s">
        <v>47</v>
      </c>
      <c r="AD498" s="26" t="s">
        <v>56</v>
      </c>
      <c r="AE498" s="11" t="s">
        <v>55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3"/>
      <c r="B500" s="64"/>
      <c r="C500" s="65"/>
      <c r="D500" s="66"/>
      <c r="E500" s="67"/>
      <c r="F500" s="68"/>
      <c r="G500" s="69"/>
      <c r="H500" s="70"/>
      <c r="I500" s="67"/>
      <c r="J500" s="68"/>
      <c r="K500" s="69"/>
      <c r="L500" s="66"/>
      <c r="M500" s="67"/>
      <c r="N500" s="68"/>
      <c r="O500" s="69"/>
      <c r="P500" s="66"/>
      <c r="Q500" s="67"/>
      <c r="R500" s="64"/>
      <c r="S500" s="69"/>
      <c r="T500" s="70"/>
      <c r="U500" s="69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1"/>
      <c r="B501" s="64"/>
      <c r="C501" s="69"/>
      <c r="D501" s="68"/>
      <c r="E501" s="69"/>
      <c r="F501" s="68"/>
      <c r="G501" s="69"/>
      <c r="H501" s="64"/>
      <c r="I501" s="69"/>
      <c r="J501" s="68"/>
      <c r="K501" s="69"/>
      <c r="L501" s="68"/>
      <c r="M501" s="69"/>
      <c r="N501" s="68"/>
      <c r="O501" s="69"/>
      <c r="P501" s="68"/>
      <c r="Q501" s="69"/>
      <c r="R501" s="64"/>
      <c r="S501" s="69"/>
      <c r="T501" s="64"/>
      <c r="U501" s="69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1"/>
      <c r="B502" s="72"/>
      <c r="C502" s="73"/>
      <c r="D502" s="68"/>
      <c r="E502" s="67"/>
      <c r="F502" s="68"/>
      <c r="G502" s="69"/>
      <c r="H502" s="70"/>
      <c r="I502" s="67"/>
      <c r="J502" s="68"/>
      <c r="K502" s="69"/>
      <c r="L502" s="66"/>
      <c r="M502" s="67"/>
      <c r="N502" s="68"/>
      <c r="O502" s="69"/>
      <c r="P502" s="66"/>
      <c r="Q502" s="67"/>
      <c r="R502" s="64"/>
      <c r="S502" s="69"/>
      <c r="T502" s="70"/>
      <c r="U502" s="69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3"/>
      <c r="B503" s="64"/>
      <c r="C503" s="65"/>
      <c r="D503" s="66"/>
      <c r="E503" s="67"/>
      <c r="F503" s="68"/>
      <c r="G503" s="69"/>
      <c r="H503" s="70"/>
      <c r="I503" s="67"/>
      <c r="J503" s="68"/>
      <c r="K503" s="69"/>
      <c r="L503" s="66"/>
      <c r="M503" s="67"/>
      <c r="N503" s="68"/>
      <c r="O503" s="69"/>
      <c r="P503" s="66"/>
      <c r="Q503" s="67"/>
      <c r="R503" s="64"/>
      <c r="S503" s="69"/>
      <c r="T503" s="70"/>
      <c r="U503" s="69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1"/>
      <c r="B504" s="64"/>
      <c r="C504" s="69"/>
      <c r="D504" s="68"/>
      <c r="E504" s="69"/>
      <c r="F504" s="68"/>
      <c r="G504" s="69"/>
      <c r="H504" s="64"/>
      <c r="I504" s="69"/>
      <c r="J504" s="68"/>
      <c r="K504" s="69"/>
      <c r="L504" s="68"/>
      <c r="M504" s="69"/>
      <c r="N504" s="68"/>
      <c r="O504" s="69"/>
      <c r="P504" s="68"/>
      <c r="Q504" s="69"/>
      <c r="R504" s="64"/>
      <c r="S504" s="69"/>
      <c r="T504" s="64"/>
      <c r="U504" s="69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3"/>
      <c r="B505" s="64"/>
      <c r="C505" s="65"/>
      <c r="D505" s="66"/>
      <c r="E505" s="67"/>
      <c r="F505" s="68"/>
      <c r="G505" s="69"/>
      <c r="H505" s="70"/>
      <c r="I505" s="67"/>
      <c r="J505" s="68"/>
      <c r="K505" s="69"/>
      <c r="L505" s="66"/>
      <c r="M505" s="67"/>
      <c r="N505" s="68"/>
      <c r="O505" s="69"/>
      <c r="P505" s="66"/>
      <c r="Q505" s="67"/>
      <c r="R505" s="64"/>
      <c r="S505" s="69"/>
      <c r="T505" s="70"/>
      <c r="U505" s="69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3"/>
      <c r="B506" s="64"/>
      <c r="C506" s="65"/>
      <c r="D506" s="66"/>
      <c r="E506" s="67"/>
      <c r="F506" s="68"/>
      <c r="G506" s="69"/>
      <c r="H506" s="70"/>
      <c r="I506" s="67"/>
      <c r="J506" s="68"/>
      <c r="K506" s="69"/>
      <c r="L506" s="66"/>
      <c r="M506" s="67"/>
      <c r="N506" s="68"/>
      <c r="O506" s="69"/>
      <c r="P506" s="66"/>
      <c r="Q506" s="67"/>
      <c r="R506" s="64"/>
      <c r="S506" s="69"/>
      <c r="T506" s="70"/>
      <c r="U506" s="69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3"/>
      <c r="B507" s="64"/>
      <c r="C507" s="65"/>
      <c r="D507" s="66"/>
      <c r="E507" s="67"/>
      <c r="F507" s="68"/>
      <c r="G507" s="69"/>
      <c r="H507" s="70"/>
      <c r="I507" s="67"/>
      <c r="J507" s="68"/>
      <c r="K507" s="69"/>
      <c r="L507" s="66"/>
      <c r="M507" s="67"/>
      <c r="N507" s="68"/>
      <c r="O507" s="69"/>
      <c r="P507" s="66"/>
      <c r="Q507" s="67"/>
      <c r="R507" s="64"/>
      <c r="S507" s="69"/>
      <c r="T507" s="70"/>
      <c r="U507" s="69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3"/>
      <c r="B508" s="64"/>
      <c r="C508" s="65"/>
      <c r="D508" s="66"/>
      <c r="E508" s="67"/>
      <c r="F508" s="68"/>
      <c r="G508" s="69"/>
      <c r="H508" s="70"/>
      <c r="I508" s="67"/>
      <c r="J508" s="68"/>
      <c r="K508" s="69"/>
      <c r="L508" s="66"/>
      <c r="M508" s="67"/>
      <c r="N508" s="68"/>
      <c r="O508" s="69"/>
      <c r="P508" s="66"/>
      <c r="Q508" s="67"/>
      <c r="R508" s="64"/>
      <c r="S508" s="69"/>
      <c r="T508" s="70"/>
      <c r="U508" s="69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72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88" t="s">
        <v>250</v>
      </c>
      <c r="Y526" s="25"/>
      <c r="Z526" s="25"/>
      <c r="AA526" s="25"/>
      <c r="AB526" s="25"/>
      <c r="AC526" s="25"/>
      <c r="AD526" s="25"/>
      <c r="AE526" s="25"/>
    </row>
    <row r="527" spans="1:31">
      <c r="X527" s="287" t="str">
        <f>IF(全体項目一覧_60!AN106="","",全体項目一覧_60!AN106)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3"/>
      <c r="B530" s="714"/>
      <c r="C530" s="714"/>
      <c r="D530" s="714"/>
      <c r="E530" s="714"/>
      <c r="F530" s="714"/>
      <c r="G530" s="714"/>
      <c r="H530" s="714"/>
      <c r="I530" s="714"/>
      <c r="J530" s="714"/>
      <c r="K530" s="715"/>
      <c r="L530" s="12" t="s">
        <v>18</v>
      </c>
      <c r="M530" s="707" t="str">
        <f>$M$38</f>
        <v>％FAT （体脂肪率） は 13.0％以下 を基準とする</v>
      </c>
      <c r="N530" s="707"/>
      <c r="O530" s="707"/>
      <c r="P530" s="707"/>
      <c r="Q530" s="707"/>
      <c r="R530" s="707"/>
      <c r="S530" s="707"/>
      <c r="T530" s="708" t="s">
        <v>249</v>
      </c>
      <c r="U530" s="708"/>
      <c r="X530" s="12"/>
      <c r="Y530" s="114"/>
      <c r="Z530" s="114"/>
      <c r="AA530" s="114"/>
      <c r="AB530" s="114"/>
      <c r="AC530" s="114"/>
      <c r="AD530" s="114"/>
      <c r="AE530" s="114"/>
    </row>
    <row r="531" spans="1:31">
      <c r="A531" s="716"/>
      <c r="B531" s="717"/>
      <c r="C531" s="717"/>
      <c r="D531" s="717"/>
      <c r="E531" s="717"/>
      <c r="F531" s="717"/>
      <c r="G531" s="717"/>
      <c r="H531" s="717"/>
      <c r="I531" s="717"/>
      <c r="J531" s="717"/>
      <c r="K531" s="718"/>
      <c r="L531" s="12" t="s">
        <v>18</v>
      </c>
      <c r="M531" s="703" t="str">
        <f>$M$39</f>
        <v>BMI は 18.0 ～ 23.0 を標準範囲 【ＶＢ男子：中学生】 とする</v>
      </c>
      <c r="N531" s="703"/>
      <c r="O531" s="703"/>
      <c r="P531" s="703"/>
      <c r="Q531" s="703"/>
      <c r="R531" s="703"/>
      <c r="S531" s="703"/>
      <c r="T531" s="704" t="str">
        <f>X527</f>
        <v/>
      </c>
      <c r="U531" s="705"/>
      <c r="X531" s="12"/>
      <c r="Y531" s="115"/>
      <c r="Z531" s="115"/>
      <c r="AA531" s="115"/>
      <c r="AB531" s="115"/>
      <c r="AC531" s="115"/>
      <c r="AD531" s="115"/>
      <c r="AE531" s="115"/>
    </row>
    <row r="532" spans="1:31" ht="14.25">
      <c r="A532" s="729" t="str">
        <f>$A$40</f>
        <v>フォーマット作成者　：　Komuro Consulting Group　小室匡史</v>
      </c>
      <c r="B532" s="729"/>
      <c r="C532" s="729"/>
      <c r="D532" s="729"/>
      <c r="E532" s="729"/>
      <c r="F532" s="729"/>
      <c r="G532" s="729"/>
      <c r="H532" s="729"/>
      <c r="I532" s="729"/>
      <c r="J532" s="729"/>
      <c r="K532" s="729"/>
      <c r="L532" s="263" t="s">
        <v>18</v>
      </c>
      <c r="M532" s="706" t="str">
        <f>$M$40</f>
        <v>LBM ： Lean Body Mass （除脂肪体重） は増加傾向が望ましい</v>
      </c>
      <c r="N532" s="706"/>
      <c r="O532" s="706"/>
      <c r="P532" s="706"/>
      <c r="Q532" s="706"/>
      <c r="R532" s="706"/>
      <c r="S532" s="706"/>
      <c r="T532" s="705"/>
      <c r="U532" s="705"/>
      <c r="X532" s="12"/>
      <c r="Y532" s="116"/>
      <c r="Z532" s="116"/>
      <c r="AA532" s="116"/>
      <c r="AB532" s="116"/>
      <c r="AC532" s="116"/>
      <c r="AD532" s="116"/>
      <c r="AE532" s="116"/>
    </row>
    <row r="534" spans="1:31" ht="30" customHeight="1">
      <c r="A534" s="709" t="str">
        <f>$A$1</f>
        <v>●●チームバレーボール体力指数　レーダーチャート</v>
      </c>
      <c r="B534" s="709"/>
      <c r="C534" s="709"/>
      <c r="D534" s="709"/>
      <c r="E534" s="709"/>
      <c r="F534" s="709"/>
      <c r="G534" s="709"/>
      <c r="H534" s="709"/>
      <c r="I534" s="709"/>
      <c r="J534" s="709"/>
      <c r="K534" s="709"/>
      <c r="L534" s="709"/>
      <c r="M534" s="709"/>
      <c r="N534" s="709"/>
      <c r="O534" s="709"/>
      <c r="P534" s="709"/>
      <c r="Q534" s="709"/>
      <c r="R534" s="709"/>
      <c r="S534" s="709"/>
      <c r="T534" s="709"/>
      <c r="U534" s="709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233" t="s">
        <v>10</v>
      </c>
      <c r="B535" s="710" t="str">
        <f>IF(表示変換!B19="","",表示変換!B19)</f>
        <v/>
      </c>
      <c r="C535" s="710"/>
      <c r="D535" s="9"/>
      <c r="E535" s="233" t="s">
        <v>11</v>
      </c>
      <c r="F535" s="711" t="str">
        <f>IF(表示変換!I19="","",表示変換!I19)</f>
        <v/>
      </c>
      <c r="G535" s="711"/>
      <c r="H535" s="234" t="s">
        <v>12</v>
      </c>
      <c r="I535" s="14"/>
      <c r="J535" s="234" t="s">
        <v>13</v>
      </c>
      <c r="K535" s="711" t="str">
        <f>IF(表示変換!J19="","",表示変換!J19)</f>
        <v/>
      </c>
      <c r="L535" s="711"/>
      <c r="M535" s="233" t="s">
        <v>14</v>
      </c>
      <c r="N535" s="6"/>
      <c r="O535" s="710" t="s">
        <v>15</v>
      </c>
      <c r="P535" s="710"/>
      <c r="Q535" s="710" t="str">
        <f>IF(表示変換!H19="","",表示変換!H19)</f>
        <v/>
      </c>
      <c r="R535" s="710"/>
      <c r="S535" s="712" t="str">
        <f>IF(入力!$C$4="","",入力!$C$4)</f>
        <v>2018.01.01</v>
      </c>
      <c r="T535" s="712"/>
      <c r="U535" s="9" t="s">
        <v>78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3" t="s">
        <v>5</v>
      </c>
      <c r="B537" s="726" t="s">
        <v>6</v>
      </c>
      <c r="C537" s="730" t="s">
        <v>0</v>
      </c>
      <c r="D537" s="721" t="s">
        <v>28</v>
      </c>
      <c r="E537" s="722"/>
      <c r="F537" s="721" t="s">
        <v>40</v>
      </c>
      <c r="G537" s="722"/>
      <c r="H537" s="721" t="s">
        <v>272</v>
      </c>
      <c r="I537" s="722"/>
      <c r="J537" s="721" t="s">
        <v>26</v>
      </c>
      <c r="K537" s="722"/>
      <c r="L537" s="719" t="s">
        <v>41</v>
      </c>
      <c r="M537" s="720"/>
      <c r="N537" s="719" t="s">
        <v>42</v>
      </c>
      <c r="O537" s="720"/>
      <c r="P537" s="719" t="s">
        <v>27</v>
      </c>
      <c r="Q537" s="720"/>
      <c r="R537" s="721" t="s">
        <v>29</v>
      </c>
      <c r="S537" s="722"/>
      <c r="T537" s="119" t="s">
        <v>1</v>
      </c>
      <c r="U537" s="120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4"/>
      <c r="B538" s="727"/>
      <c r="C538" s="731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5"/>
      <c r="B539" s="728"/>
      <c r="C539" s="732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251</v>
      </c>
      <c r="AA539" s="26" t="s">
        <v>24</v>
      </c>
      <c r="AB539" s="26" t="s">
        <v>53</v>
      </c>
      <c r="AC539" s="26" t="s">
        <v>47</v>
      </c>
      <c r="AD539" s="26" t="s">
        <v>56</v>
      </c>
      <c r="AE539" s="11" t="s">
        <v>55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3"/>
      <c r="B541" s="64"/>
      <c r="C541" s="65"/>
      <c r="D541" s="66"/>
      <c r="E541" s="67"/>
      <c r="F541" s="68"/>
      <c r="G541" s="69"/>
      <c r="H541" s="70"/>
      <c r="I541" s="67"/>
      <c r="J541" s="68"/>
      <c r="K541" s="69"/>
      <c r="L541" s="66"/>
      <c r="M541" s="67"/>
      <c r="N541" s="68"/>
      <c r="O541" s="69"/>
      <c r="P541" s="66"/>
      <c r="Q541" s="67"/>
      <c r="R541" s="64"/>
      <c r="S541" s="69"/>
      <c r="T541" s="70"/>
      <c r="U541" s="69"/>
      <c r="W541" s="19"/>
      <c r="X541" s="23"/>
      <c r="Y541" s="191"/>
      <c r="Z541" s="23"/>
      <c r="AA541" s="23"/>
      <c r="AB541" s="23"/>
      <c r="AC541" s="23"/>
      <c r="AD541" s="23"/>
      <c r="AE541" s="23"/>
    </row>
    <row r="542" spans="1:31">
      <c r="A542" s="71"/>
      <c r="B542" s="64"/>
      <c r="C542" s="69"/>
      <c r="D542" s="68"/>
      <c r="E542" s="69"/>
      <c r="F542" s="68"/>
      <c r="G542" s="69"/>
      <c r="H542" s="64"/>
      <c r="I542" s="69"/>
      <c r="J542" s="68"/>
      <c r="K542" s="69"/>
      <c r="L542" s="68"/>
      <c r="M542" s="69"/>
      <c r="N542" s="68"/>
      <c r="O542" s="69"/>
      <c r="P542" s="68"/>
      <c r="Q542" s="69"/>
      <c r="R542" s="64"/>
      <c r="S542" s="69"/>
      <c r="T542" s="64"/>
      <c r="U542" s="69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1"/>
      <c r="B543" s="72"/>
      <c r="C543" s="73"/>
      <c r="D543" s="68"/>
      <c r="E543" s="67"/>
      <c r="F543" s="68"/>
      <c r="G543" s="69"/>
      <c r="H543" s="70"/>
      <c r="I543" s="67"/>
      <c r="J543" s="68"/>
      <c r="K543" s="69"/>
      <c r="L543" s="66"/>
      <c r="M543" s="67"/>
      <c r="N543" s="68"/>
      <c r="O543" s="69"/>
      <c r="P543" s="66"/>
      <c r="Q543" s="67"/>
      <c r="R543" s="64"/>
      <c r="S543" s="69"/>
      <c r="T543" s="70"/>
      <c r="U543" s="69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3"/>
      <c r="B544" s="64"/>
      <c r="C544" s="65"/>
      <c r="D544" s="66"/>
      <c r="E544" s="67"/>
      <c r="F544" s="68"/>
      <c r="G544" s="69"/>
      <c r="H544" s="70"/>
      <c r="I544" s="67"/>
      <c r="J544" s="68"/>
      <c r="K544" s="69"/>
      <c r="L544" s="66"/>
      <c r="M544" s="67"/>
      <c r="N544" s="68"/>
      <c r="O544" s="69"/>
      <c r="P544" s="66"/>
      <c r="Q544" s="67"/>
      <c r="R544" s="64"/>
      <c r="S544" s="69"/>
      <c r="T544" s="70"/>
      <c r="U544" s="69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1"/>
      <c r="B545" s="64"/>
      <c r="C545" s="69"/>
      <c r="D545" s="68"/>
      <c r="E545" s="69"/>
      <c r="F545" s="68"/>
      <c r="G545" s="69"/>
      <c r="H545" s="64"/>
      <c r="I545" s="69"/>
      <c r="J545" s="68"/>
      <c r="K545" s="69"/>
      <c r="L545" s="68"/>
      <c r="M545" s="69"/>
      <c r="N545" s="68"/>
      <c r="O545" s="69"/>
      <c r="P545" s="68"/>
      <c r="Q545" s="69"/>
      <c r="R545" s="64"/>
      <c r="S545" s="69"/>
      <c r="T545" s="64"/>
      <c r="U545" s="69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3"/>
      <c r="B546" s="64"/>
      <c r="C546" s="65"/>
      <c r="D546" s="66"/>
      <c r="E546" s="67"/>
      <c r="F546" s="68"/>
      <c r="G546" s="69"/>
      <c r="H546" s="70"/>
      <c r="I546" s="67"/>
      <c r="J546" s="68"/>
      <c r="K546" s="69"/>
      <c r="L546" s="66"/>
      <c r="M546" s="67"/>
      <c r="N546" s="68"/>
      <c r="O546" s="69"/>
      <c r="P546" s="66"/>
      <c r="Q546" s="67"/>
      <c r="R546" s="64"/>
      <c r="S546" s="69"/>
      <c r="T546" s="70"/>
      <c r="U546" s="69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3"/>
      <c r="B547" s="64"/>
      <c r="C547" s="65"/>
      <c r="D547" s="66"/>
      <c r="E547" s="67"/>
      <c r="F547" s="68"/>
      <c r="G547" s="69"/>
      <c r="H547" s="70"/>
      <c r="I547" s="67"/>
      <c r="J547" s="68"/>
      <c r="K547" s="69"/>
      <c r="L547" s="66"/>
      <c r="M547" s="67"/>
      <c r="N547" s="68"/>
      <c r="O547" s="69"/>
      <c r="P547" s="66"/>
      <c r="Q547" s="67"/>
      <c r="R547" s="64"/>
      <c r="S547" s="69"/>
      <c r="T547" s="70"/>
      <c r="U547" s="69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3"/>
      <c r="B548" s="64"/>
      <c r="C548" s="65"/>
      <c r="D548" s="66"/>
      <c r="E548" s="67"/>
      <c r="F548" s="68"/>
      <c r="G548" s="69"/>
      <c r="H548" s="70"/>
      <c r="I548" s="67"/>
      <c r="J548" s="68"/>
      <c r="K548" s="69"/>
      <c r="L548" s="66"/>
      <c r="M548" s="67"/>
      <c r="N548" s="68"/>
      <c r="O548" s="69"/>
      <c r="P548" s="66"/>
      <c r="Q548" s="67"/>
      <c r="R548" s="64"/>
      <c r="S548" s="69"/>
      <c r="T548" s="70"/>
      <c r="U548" s="69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3"/>
      <c r="B549" s="64"/>
      <c r="C549" s="65"/>
      <c r="D549" s="66"/>
      <c r="E549" s="67"/>
      <c r="F549" s="68"/>
      <c r="G549" s="69"/>
      <c r="H549" s="70"/>
      <c r="I549" s="67"/>
      <c r="J549" s="68"/>
      <c r="K549" s="69"/>
      <c r="L549" s="66"/>
      <c r="M549" s="67"/>
      <c r="N549" s="68"/>
      <c r="O549" s="69"/>
      <c r="P549" s="66"/>
      <c r="Q549" s="67"/>
      <c r="R549" s="64"/>
      <c r="S549" s="69"/>
      <c r="T549" s="70"/>
      <c r="U549" s="69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72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88" t="s">
        <v>250</v>
      </c>
      <c r="Y567" s="25"/>
      <c r="Z567" s="25"/>
      <c r="AA567" s="25"/>
      <c r="AB567" s="25"/>
      <c r="AC567" s="25"/>
      <c r="AD567" s="25"/>
      <c r="AE567" s="25"/>
    </row>
    <row r="568" spans="1:31">
      <c r="X568" s="287" t="str">
        <f>IF(全体項目一覧_60!AN107="","",全体項目一覧_60!AN107)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3"/>
      <c r="B571" s="714"/>
      <c r="C571" s="714"/>
      <c r="D571" s="714"/>
      <c r="E571" s="714"/>
      <c r="F571" s="714"/>
      <c r="G571" s="714"/>
      <c r="H571" s="714"/>
      <c r="I571" s="714"/>
      <c r="J571" s="714"/>
      <c r="K571" s="715"/>
      <c r="L571" s="12" t="s">
        <v>18</v>
      </c>
      <c r="M571" s="707" t="str">
        <f>$M$38</f>
        <v>％FAT （体脂肪率） は 13.0％以下 を基準とする</v>
      </c>
      <c r="N571" s="707"/>
      <c r="O571" s="707"/>
      <c r="P571" s="707"/>
      <c r="Q571" s="707"/>
      <c r="R571" s="707"/>
      <c r="S571" s="707"/>
      <c r="T571" s="708" t="s">
        <v>249</v>
      </c>
      <c r="U571" s="708"/>
      <c r="X571" s="12"/>
      <c r="Y571" s="114"/>
      <c r="Z571" s="114"/>
      <c r="AA571" s="114"/>
      <c r="AB571" s="114"/>
      <c r="AC571" s="114"/>
      <c r="AD571" s="114"/>
      <c r="AE571" s="114"/>
    </row>
    <row r="572" spans="1:31">
      <c r="A572" s="716"/>
      <c r="B572" s="717"/>
      <c r="C572" s="717"/>
      <c r="D572" s="717"/>
      <c r="E572" s="717"/>
      <c r="F572" s="717"/>
      <c r="G572" s="717"/>
      <c r="H572" s="717"/>
      <c r="I572" s="717"/>
      <c r="J572" s="717"/>
      <c r="K572" s="718"/>
      <c r="L572" s="12" t="s">
        <v>18</v>
      </c>
      <c r="M572" s="703" t="str">
        <f>$M$39</f>
        <v>BMI は 18.0 ～ 23.0 を標準範囲 【ＶＢ男子：中学生】 とする</v>
      </c>
      <c r="N572" s="703"/>
      <c r="O572" s="703"/>
      <c r="P572" s="703"/>
      <c r="Q572" s="703"/>
      <c r="R572" s="703"/>
      <c r="S572" s="703"/>
      <c r="T572" s="704" t="str">
        <f>X568</f>
        <v/>
      </c>
      <c r="U572" s="705"/>
      <c r="X572" s="12"/>
      <c r="Y572" s="115"/>
      <c r="Z572" s="115"/>
      <c r="AA572" s="115"/>
      <c r="AB572" s="115"/>
      <c r="AC572" s="115"/>
      <c r="AD572" s="115"/>
      <c r="AE572" s="115"/>
    </row>
    <row r="573" spans="1:31" ht="14.25">
      <c r="A573" s="729" t="str">
        <f>$A$40</f>
        <v>フォーマット作成者　：　Komuro Consulting Group　小室匡史</v>
      </c>
      <c r="B573" s="729"/>
      <c r="C573" s="729"/>
      <c r="D573" s="729"/>
      <c r="E573" s="729"/>
      <c r="F573" s="729"/>
      <c r="G573" s="729"/>
      <c r="H573" s="729"/>
      <c r="I573" s="729"/>
      <c r="J573" s="729"/>
      <c r="K573" s="729"/>
      <c r="L573" s="263" t="s">
        <v>18</v>
      </c>
      <c r="M573" s="706" t="str">
        <f>$M$40</f>
        <v>LBM ： Lean Body Mass （除脂肪体重） は増加傾向が望ましい</v>
      </c>
      <c r="N573" s="706"/>
      <c r="O573" s="706"/>
      <c r="P573" s="706"/>
      <c r="Q573" s="706"/>
      <c r="R573" s="706"/>
      <c r="S573" s="706"/>
      <c r="T573" s="705"/>
      <c r="U573" s="705"/>
      <c r="X573" s="12"/>
      <c r="Y573" s="116"/>
      <c r="Z573" s="116"/>
      <c r="AA573" s="116"/>
      <c r="AB573" s="116"/>
      <c r="AC573" s="116"/>
      <c r="AD573" s="116"/>
      <c r="AE573" s="116"/>
    </row>
    <row r="575" spans="1:31" ht="30" customHeight="1">
      <c r="A575" s="709" t="str">
        <f>$A$1</f>
        <v>●●チームバレーボール体力指数　レーダーチャート</v>
      </c>
      <c r="B575" s="709"/>
      <c r="C575" s="709"/>
      <c r="D575" s="709"/>
      <c r="E575" s="709"/>
      <c r="F575" s="709"/>
      <c r="G575" s="709"/>
      <c r="H575" s="709"/>
      <c r="I575" s="709"/>
      <c r="J575" s="709"/>
      <c r="K575" s="709"/>
      <c r="L575" s="709"/>
      <c r="M575" s="709"/>
      <c r="N575" s="709"/>
      <c r="O575" s="709"/>
      <c r="P575" s="709"/>
      <c r="Q575" s="709"/>
      <c r="R575" s="709"/>
      <c r="S575" s="709"/>
      <c r="T575" s="709"/>
      <c r="U575" s="709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233" t="s">
        <v>10</v>
      </c>
      <c r="B576" s="710" t="str">
        <f>IF(表示変換!B20="","",表示変換!B20)</f>
        <v/>
      </c>
      <c r="C576" s="710"/>
      <c r="D576" s="9"/>
      <c r="E576" s="233" t="s">
        <v>11</v>
      </c>
      <c r="F576" s="711" t="str">
        <f>IF(表示変換!I20="","",表示変換!I20)</f>
        <v/>
      </c>
      <c r="G576" s="711"/>
      <c r="H576" s="234" t="s">
        <v>12</v>
      </c>
      <c r="I576" s="14"/>
      <c r="J576" s="234" t="s">
        <v>13</v>
      </c>
      <c r="K576" s="711" t="str">
        <f>IF(表示変換!J20="","",表示変換!J20)</f>
        <v/>
      </c>
      <c r="L576" s="711"/>
      <c r="M576" s="233" t="s">
        <v>14</v>
      </c>
      <c r="N576" s="6"/>
      <c r="O576" s="710" t="s">
        <v>15</v>
      </c>
      <c r="P576" s="710"/>
      <c r="Q576" s="710" t="str">
        <f>IF(表示変換!H20="","",表示変換!H20)</f>
        <v/>
      </c>
      <c r="R576" s="710"/>
      <c r="S576" s="712" t="str">
        <f>IF(入力!$C$4="","",入力!$C$4)</f>
        <v>2018.01.01</v>
      </c>
      <c r="T576" s="712"/>
      <c r="U576" s="9" t="s">
        <v>78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3" t="s">
        <v>5</v>
      </c>
      <c r="B578" s="726" t="s">
        <v>6</v>
      </c>
      <c r="C578" s="730" t="s">
        <v>0</v>
      </c>
      <c r="D578" s="721" t="s">
        <v>28</v>
      </c>
      <c r="E578" s="722"/>
      <c r="F578" s="721" t="s">
        <v>40</v>
      </c>
      <c r="G578" s="722"/>
      <c r="H578" s="721" t="s">
        <v>272</v>
      </c>
      <c r="I578" s="722"/>
      <c r="J578" s="721" t="s">
        <v>26</v>
      </c>
      <c r="K578" s="722"/>
      <c r="L578" s="719" t="s">
        <v>41</v>
      </c>
      <c r="M578" s="720"/>
      <c r="N578" s="719" t="s">
        <v>42</v>
      </c>
      <c r="O578" s="720"/>
      <c r="P578" s="719" t="s">
        <v>27</v>
      </c>
      <c r="Q578" s="720"/>
      <c r="R578" s="721" t="s">
        <v>29</v>
      </c>
      <c r="S578" s="722"/>
      <c r="T578" s="119" t="s">
        <v>1</v>
      </c>
      <c r="U578" s="120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4"/>
      <c r="B579" s="727"/>
      <c r="C579" s="731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5"/>
      <c r="B580" s="728"/>
      <c r="C580" s="732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251</v>
      </c>
      <c r="AA580" s="26" t="s">
        <v>24</v>
      </c>
      <c r="AB580" s="26" t="s">
        <v>53</v>
      </c>
      <c r="AC580" s="26" t="s">
        <v>47</v>
      </c>
      <c r="AD580" s="26" t="s">
        <v>56</v>
      </c>
      <c r="AE580" s="11" t="s">
        <v>55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3"/>
      <c r="B582" s="64"/>
      <c r="C582" s="65"/>
      <c r="D582" s="66"/>
      <c r="E582" s="67"/>
      <c r="F582" s="68"/>
      <c r="G582" s="69"/>
      <c r="H582" s="70"/>
      <c r="I582" s="67"/>
      <c r="J582" s="68"/>
      <c r="K582" s="69"/>
      <c r="L582" s="66"/>
      <c r="M582" s="67"/>
      <c r="N582" s="68"/>
      <c r="O582" s="69"/>
      <c r="P582" s="66"/>
      <c r="Q582" s="67"/>
      <c r="R582" s="64"/>
      <c r="S582" s="69"/>
      <c r="T582" s="70"/>
      <c r="U582" s="69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1"/>
      <c r="B583" s="64"/>
      <c r="C583" s="69"/>
      <c r="D583" s="68"/>
      <c r="E583" s="69"/>
      <c r="F583" s="68"/>
      <c r="G583" s="69"/>
      <c r="H583" s="64"/>
      <c r="I583" s="69"/>
      <c r="J583" s="68"/>
      <c r="K583" s="69"/>
      <c r="L583" s="68"/>
      <c r="M583" s="69"/>
      <c r="N583" s="68"/>
      <c r="O583" s="69"/>
      <c r="P583" s="68"/>
      <c r="Q583" s="69"/>
      <c r="R583" s="64"/>
      <c r="S583" s="69"/>
      <c r="T583" s="64"/>
      <c r="U583" s="69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1"/>
      <c r="B584" s="72"/>
      <c r="C584" s="73"/>
      <c r="D584" s="68"/>
      <c r="E584" s="67"/>
      <c r="F584" s="68"/>
      <c r="G584" s="69"/>
      <c r="H584" s="70"/>
      <c r="I584" s="67"/>
      <c r="J584" s="68"/>
      <c r="K584" s="69"/>
      <c r="L584" s="66"/>
      <c r="M584" s="67"/>
      <c r="N584" s="68"/>
      <c r="O584" s="69"/>
      <c r="P584" s="66"/>
      <c r="Q584" s="67"/>
      <c r="R584" s="64"/>
      <c r="S584" s="69"/>
      <c r="T584" s="70"/>
      <c r="U584" s="69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3"/>
      <c r="B585" s="64"/>
      <c r="C585" s="65"/>
      <c r="D585" s="66"/>
      <c r="E585" s="67"/>
      <c r="F585" s="68"/>
      <c r="G585" s="69"/>
      <c r="H585" s="70"/>
      <c r="I585" s="67"/>
      <c r="J585" s="68"/>
      <c r="K585" s="69"/>
      <c r="L585" s="66"/>
      <c r="M585" s="67"/>
      <c r="N585" s="68"/>
      <c r="O585" s="69"/>
      <c r="P585" s="66"/>
      <c r="Q585" s="67"/>
      <c r="R585" s="64"/>
      <c r="S585" s="69"/>
      <c r="T585" s="70"/>
      <c r="U585" s="69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1"/>
      <c r="B586" s="64"/>
      <c r="C586" s="69"/>
      <c r="D586" s="68"/>
      <c r="E586" s="69"/>
      <c r="F586" s="68"/>
      <c r="G586" s="69"/>
      <c r="H586" s="64"/>
      <c r="I586" s="69"/>
      <c r="J586" s="68"/>
      <c r="K586" s="69"/>
      <c r="L586" s="68"/>
      <c r="M586" s="69"/>
      <c r="N586" s="68"/>
      <c r="O586" s="69"/>
      <c r="P586" s="68"/>
      <c r="Q586" s="69"/>
      <c r="R586" s="64"/>
      <c r="S586" s="69"/>
      <c r="T586" s="64"/>
      <c r="U586" s="69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3"/>
      <c r="B587" s="64"/>
      <c r="C587" s="65"/>
      <c r="D587" s="66"/>
      <c r="E587" s="67"/>
      <c r="F587" s="68"/>
      <c r="G587" s="69"/>
      <c r="H587" s="70"/>
      <c r="I587" s="67"/>
      <c r="J587" s="68"/>
      <c r="K587" s="69"/>
      <c r="L587" s="66"/>
      <c r="M587" s="67"/>
      <c r="N587" s="68"/>
      <c r="O587" s="69"/>
      <c r="P587" s="66"/>
      <c r="Q587" s="67"/>
      <c r="R587" s="64"/>
      <c r="S587" s="69"/>
      <c r="T587" s="70"/>
      <c r="U587" s="69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3"/>
      <c r="B588" s="64"/>
      <c r="C588" s="65"/>
      <c r="D588" s="66"/>
      <c r="E588" s="67"/>
      <c r="F588" s="68"/>
      <c r="G588" s="69"/>
      <c r="H588" s="70"/>
      <c r="I588" s="67"/>
      <c r="J588" s="68"/>
      <c r="K588" s="69"/>
      <c r="L588" s="66"/>
      <c r="M588" s="67"/>
      <c r="N588" s="68"/>
      <c r="O588" s="69"/>
      <c r="P588" s="66"/>
      <c r="Q588" s="67"/>
      <c r="R588" s="64"/>
      <c r="S588" s="69"/>
      <c r="T588" s="70"/>
      <c r="U588" s="69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3"/>
      <c r="B589" s="64"/>
      <c r="C589" s="65"/>
      <c r="D589" s="66"/>
      <c r="E589" s="67"/>
      <c r="F589" s="68"/>
      <c r="G589" s="69"/>
      <c r="H589" s="70"/>
      <c r="I589" s="67"/>
      <c r="J589" s="68"/>
      <c r="K589" s="69"/>
      <c r="L589" s="66"/>
      <c r="M589" s="67"/>
      <c r="N589" s="68"/>
      <c r="O589" s="69"/>
      <c r="P589" s="66"/>
      <c r="Q589" s="67"/>
      <c r="R589" s="64"/>
      <c r="S589" s="69"/>
      <c r="T589" s="70"/>
      <c r="U589" s="69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3"/>
      <c r="B590" s="64"/>
      <c r="C590" s="65"/>
      <c r="D590" s="66"/>
      <c r="E590" s="67"/>
      <c r="F590" s="68"/>
      <c r="G590" s="69"/>
      <c r="H590" s="70"/>
      <c r="I590" s="67"/>
      <c r="J590" s="68"/>
      <c r="K590" s="69"/>
      <c r="L590" s="66"/>
      <c r="M590" s="67"/>
      <c r="N590" s="68"/>
      <c r="O590" s="69"/>
      <c r="P590" s="66"/>
      <c r="Q590" s="67"/>
      <c r="R590" s="64"/>
      <c r="S590" s="69"/>
      <c r="T590" s="70"/>
      <c r="U590" s="69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72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88" t="s">
        <v>250</v>
      </c>
      <c r="Y608" s="25"/>
      <c r="Z608" s="25"/>
      <c r="AA608" s="25"/>
      <c r="AB608" s="25"/>
      <c r="AC608" s="25"/>
      <c r="AD608" s="25"/>
      <c r="AE608" s="25"/>
    </row>
    <row r="609" spans="1:31">
      <c r="X609" s="287" t="str">
        <f>IF(全体項目一覧_60!AN108="","",全体項目一覧_60!AN108)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3"/>
      <c r="B612" s="714"/>
      <c r="C612" s="714"/>
      <c r="D612" s="714"/>
      <c r="E612" s="714"/>
      <c r="F612" s="714"/>
      <c r="G612" s="714"/>
      <c r="H612" s="714"/>
      <c r="I612" s="714"/>
      <c r="J612" s="714"/>
      <c r="K612" s="715"/>
      <c r="L612" s="12" t="s">
        <v>18</v>
      </c>
      <c r="M612" s="707" t="str">
        <f>$M$38</f>
        <v>％FAT （体脂肪率） は 13.0％以下 を基準とする</v>
      </c>
      <c r="N612" s="707"/>
      <c r="O612" s="707"/>
      <c r="P612" s="707"/>
      <c r="Q612" s="707"/>
      <c r="R612" s="707"/>
      <c r="S612" s="707"/>
      <c r="T612" s="708" t="s">
        <v>249</v>
      </c>
      <c r="U612" s="708"/>
      <c r="X612" s="12"/>
      <c r="Y612" s="114"/>
      <c r="Z612" s="114"/>
      <c r="AA612" s="114"/>
      <c r="AB612" s="114"/>
      <c r="AC612" s="114"/>
      <c r="AD612" s="114"/>
      <c r="AE612" s="114"/>
    </row>
    <row r="613" spans="1:31">
      <c r="A613" s="716"/>
      <c r="B613" s="717"/>
      <c r="C613" s="717"/>
      <c r="D613" s="717"/>
      <c r="E613" s="717"/>
      <c r="F613" s="717"/>
      <c r="G613" s="717"/>
      <c r="H613" s="717"/>
      <c r="I613" s="717"/>
      <c r="J613" s="717"/>
      <c r="K613" s="718"/>
      <c r="L613" s="12" t="s">
        <v>18</v>
      </c>
      <c r="M613" s="703" t="str">
        <f>$M$39</f>
        <v>BMI は 18.0 ～ 23.0 を標準範囲 【ＶＢ男子：中学生】 とする</v>
      </c>
      <c r="N613" s="703"/>
      <c r="O613" s="703"/>
      <c r="P613" s="703"/>
      <c r="Q613" s="703"/>
      <c r="R613" s="703"/>
      <c r="S613" s="703"/>
      <c r="T613" s="704" t="str">
        <f>X609</f>
        <v/>
      </c>
      <c r="U613" s="705"/>
      <c r="X613" s="12"/>
      <c r="Y613" s="115"/>
      <c r="Z613" s="115"/>
      <c r="AA613" s="115"/>
      <c r="AB613" s="115"/>
      <c r="AC613" s="115"/>
      <c r="AD613" s="115"/>
      <c r="AE613" s="115"/>
    </row>
    <row r="614" spans="1:31" ht="14.25">
      <c r="A614" s="729" t="str">
        <f>$A$40</f>
        <v>フォーマット作成者　：　Komuro Consulting Group　小室匡史</v>
      </c>
      <c r="B614" s="729"/>
      <c r="C614" s="729"/>
      <c r="D614" s="729"/>
      <c r="E614" s="729"/>
      <c r="F614" s="729"/>
      <c r="G614" s="729"/>
      <c r="H614" s="729"/>
      <c r="I614" s="729"/>
      <c r="J614" s="729"/>
      <c r="K614" s="729"/>
      <c r="L614" s="263" t="s">
        <v>18</v>
      </c>
      <c r="M614" s="706" t="str">
        <f>$M$40</f>
        <v>LBM ： Lean Body Mass （除脂肪体重） は増加傾向が望ましい</v>
      </c>
      <c r="N614" s="706"/>
      <c r="O614" s="706"/>
      <c r="P614" s="706"/>
      <c r="Q614" s="706"/>
      <c r="R614" s="706"/>
      <c r="S614" s="706"/>
      <c r="T614" s="705"/>
      <c r="U614" s="705"/>
      <c r="X614" s="12"/>
      <c r="Y614" s="116"/>
      <c r="Z614" s="116"/>
      <c r="AA614" s="116"/>
      <c r="AB614" s="116"/>
      <c r="AC614" s="116"/>
      <c r="AD614" s="116"/>
      <c r="AE614" s="116"/>
    </row>
    <row r="616" spans="1:31" ht="30" customHeight="1">
      <c r="A616" s="709" t="str">
        <f>$A$1</f>
        <v>●●チームバレーボール体力指数　レーダーチャート</v>
      </c>
      <c r="B616" s="709"/>
      <c r="C616" s="709"/>
      <c r="D616" s="709"/>
      <c r="E616" s="709"/>
      <c r="F616" s="709"/>
      <c r="G616" s="709"/>
      <c r="H616" s="709"/>
      <c r="I616" s="709"/>
      <c r="J616" s="709"/>
      <c r="K616" s="709"/>
      <c r="L616" s="709"/>
      <c r="M616" s="709"/>
      <c r="N616" s="709"/>
      <c r="O616" s="709"/>
      <c r="P616" s="709"/>
      <c r="Q616" s="709"/>
      <c r="R616" s="709"/>
      <c r="S616" s="709"/>
      <c r="T616" s="709"/>
      <c r="U616" s="709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233" t="s">
        <v>10</v>
      </c>
      <c r="B617" s="710" t="str">
        <f>IF(表示変換!B21="","",表示変換!B21)</f>
        <v/>
      </c>
      <c r="C617" s="710"/>
      <c r="D617" s="9"/>
      <c r="E617" s="233" t="s">
        <v>11</v>
      </c>
      <c r="F617" s="711" t="str">
        <f>IF(表示変換!I21="","",表示変換!I21)</f>
        <v/>
      </c>
      <c r="G617" s="711"/>
      <c r="H617" s="234" t="s">
        <v>12</v>
      </c>
      <c r="I617" s="14"/>
      <c r="J617" s="234" t="s">
        <v>13</v>
      </c>
      <c r="K617" s="711" t="str">
        <f>IF(表示変換!J21="","",表示変換!J21)</f>
        <v/>
      </c>
      <c r="L617" s="711"/>
      <c r="M617" s="233" t="s">
        <v>14</v>
      </c>
      <c r="N617" s="6"/>
      <c r="O617" s="710" t="s">
        <v>15</v>
      </c>
      <c r="P617" s="710"/>
      <c r="Q617" s="710" t="str">
        <f>IF(表示変換!H21="","",表示変換!H21)</f>
        <v/>
      </c>
      <c r="R617" s="710"/>
      <c r="S617" s="712" t="str">
        <f>IF(入力!$C$4="","",入力!$C$4)</f>
        <v>2018.01.01</v>
      </c>
      <c r="T617" s="712"/>
      <c r="U617" s="9" t="s">
        <v>78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3" t="s">
        <v>5</v>
      </c>
      <c r="B619" s="726" t="s">
        <v>6</v>
      </c>
      <c r="C619" s="730" t="s">
        <v>0</v>
      </c>
      <c r="D619" s="721" t="s">
        <v>28</v>
      </c>
      <c r="E619" s="722"/>
      <c r="F619" s="721" t="s">
        <v>40</v>
      </c>
      <c r="G619" s="722"/>
      <c r="H619" s="721" t="s">
        <v>272</v>
      </c>
      <c r="I619" s="722"/>
      <c r="J619" s="721" t="s">
        <v>26</v>
      </c>
      <c r="K619" s="722"/>
      <c r="L619" s="719" t="s">
        <v>41</v>
      </c>
      <c r="M619" s="720"/>
      <c r="N619" s="719" t="s">
        <v>42</v>
      </c>
      <c r="O619" s="720"/>
      <c r="P619" s="719" t="s">
        <v>27</v>
      </c>
      <c r="Q619" s="720"/>
      <c r="R619" s="721" t="s">
        <v>29</v>
      </c>
      <c r="S619" s="722"/>
      <c r="T619" s="119" t="s">
        <v>1</v>
      </c>
      <c r="U619" s="120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4"/>
      <c r="B620" s="727"/>
      <c r="C620" s="731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5"/>
      <c r="B621" s="728"/>
      <c r="C621" s="732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251</v>
      </c>
      <c r="AA621" s="26" t="s">
        <v>24</v>
      </c>
      <c r="AB621" s="26" t="s">
        <v>53</v>
      </c>
      <c r="AC621" s="26" t="s">
        <v>47</v>
      </c>
      <c r="AD621" s="26" t="s">
        <v>56</v>
      </c>
      <c r="AE621" s="11" t="s">
        <v>55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3"/>
      <c r="B623" s="64"/>
      <c r="C623" s="65"/>
      <c r="D623" s="66"/>
      <c r="E623" s="67"/>
      <c r="F623" s="68"/>
      <c r="G623" s="69"/>
      <c r="H623" s="70"/>
      <c r="I623" s="67"/>
      <c r="J623" s="68"/>
      <c r="K623" s="69"/>
      <c r="L623" s="66"/>
      <c r="M623" s="67"/>
      <c r="N623" s="68"/>
      <c r="O623" s="69"/>
      <c r="P623" s="66"/>
      <c r="Q623" s="67"/>
      <c r="R623" s="64"/>
      <c r="S623" s="69"/>
      <c r="T623" s="70"/>
      <c r="U623" s="69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1"/>
      <c r="B624" s="64"/>
      <c r="C624" s="69"/>
      <c r="D624" s="68"/>
      <c r="E624" s="69"/>
      <c r="F624" s="68"/>
      <c r="G624" s="69"/>
      <c r="H624" s="64"/>
      <c r="I624" s="69"/>
      <c r="J624" s="68"/>
      <c r="K624" s="69"/>
      <c r="L624" s="68"/>
      <c r="M624" s="69"/>
      <c r="N624" s="68"/>
      <c r="O624" s="69"/>
      <c r="P624" s="68"/>
      <c r="Q624" s="69"/>
      <c r="R624" s="64"/>
      <c r="S624" s="69"/>
      <c r="T624" s="64"/>
      <c r="U624" s="69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1"/>
      <c r="B625" s="72"/>
      <c r="C625" s="73"/>
      <c r="D625" s="68"/>
      <c r="E625" s="67"/>
      <c r="F625" s="68"/>
      <c r="G625" s="69"/>
      <c r="H625" s="70"/>
      <c r="I625" s="67"/>
      <c r="J625" s="68"/>
      <c r="K625" s="69"/>
      <c r="L625" s="66"/>
      <c r="M625" s="67"/>
      <c r="N625" s="68"/>
      <c r="O625" s="69"/>
      <c r="P625" s="66"/>
      <c r="Q625" s="67"/>
      <c r="R625" s="64"/>
      <c r="S625" s="69"/>
      <c r="T625" s="70"/>
      <c r="U625" s="69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3"/>
      <c r="B626" s="64"/>
      <c r="C626" s="65"/>
      <c r="D626" s="66"/>
      <c r="E626" s="67"/>
      <c r="F626" s="68"/>
      <c r="G626" s="69"/>
      <c r="H626" s="70"/>
      <c r="I626" s="67"/>
      <c r="J626" s="68"/>
      <c r="K626" s="69"/>
      <c r="L626" s="66"/>
      <c r="M626" s="67"/>
      <c r="N626" s="68"/>
      <c r="O626" s="69"/>
      <c r="P626" s="66"/>
      <c r="Q626" s="67"/>
      <c r="R626" s="64"/>
      <c r="S626" s="69"/>
      <c r="T626" s="70"/>
      <c r="U626" s="69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1"/>
      <c r="B627" s="64"/>
      <c r="C627" s="69"/>
      <c r="D627" s="68"/>
      <c r="E627" s="69"/>
      <c r="F627" s="68"/>
      <c r="G627" s="69"/>
      <c r="H627" s="64"/>
      <c r="I627" s="69"/>
      <c r="J627" s="68"/>
      <c r="K627" s="69"/>
      <c r="L627" s="68"/>
      <c r="M627" s="69"/>
      <c r="N627" s="68"/>
      <c r="O627" s="69"/>
      <c r="P627" s="68"/>
      <c r="Q627" s="69"/>
      <c r="R627" s="64"/>
      <c r="S627" s="69"/>
      <c r="T627" s="64"/>
      <c r="U627" s="69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3"/>
      <c r="B628" s="64"/>
      <c r="C628" s="65"/>
      <c r="D628" s="66"/>
      <c r="E628" s="67"/>
      <c r="F628" s="68"/>
      <c r="G628" s="69"/>
      <c r="H628" s="70"/>
      <c r="I628" s="67"/>
      <c r="J628" s="68"/>
      <c r="K628" s="69"/>
      <c r="L628" s="66"/>
      <c r="M628" s="67"/>
      <c r="N628" s="68"/>
      <c r="O628" s="69"/>
      <c r="P628" s="66"/>
      <c r="Q628" s="67"/>
      <c r="R628" s="64"/>
      <c r="S628" s="69"/>
      <c r="T628" s="70"/>
      <c r="U628" s="69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3"/>
      <c r="B629" s="64"/>
      <c r="C629" s="65"/>
      <c r="D629" s="66"/>
      <c r="E629" s="67"/>
      <c r="F629" s="68"/>
      <c r="G629" s="69"/>
      <c r="H629" s="70"/>
      <c r="I629" s="67"/>
      <c r="J629" s="68"/>
      <c r="K629" s="69"/>
      <c r="L629" s="66"/>
      <c r="M629" s="67"/>
      <c r="N629" s="68"/>
      <c r="O629" s="69"/>
      <c r="P629" s="66"/>
      <c r="Q629" s="67"/>
      <c r="R629" s="64"/>
      <c r="S629" s="69"/>
      <c r="T629" s="70"/>
      <c r="U629" s="69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3"/>
      <c r="B630" s="64"/>
      <c r="C630" s="65"/>
      <c r="D630" s="66"/>
      <c r="E630" s="67"/>
      <c r="F630" s="68"/>
      <c r="G630" s="69"/>
      <c r="H630" s="70"/>
      <c r="I630" s="67"/>
      <c r="J630" s="68"/>
      <c r="K630" s="69"/>
      <c r="L630" s="66"/>
      <c r="M630" s="67"/>
      <c r="N630" s="68"/>
      <c r="O630" s="69"/>
      <c r="P630" s="66"/>
      <c r="Q630" s="67"/>
      <c r="R630" s="64"/>
      <c r="S630" s="69"/>
      <c r="T630" s="70"/>
      <c r="U630" s="69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3"/>
      <c r="B631" s="64"/>
      <c r="C631" s="65"/>
      <c r="D631" s="66"/>
      <c r="E631" s="67"/>
      <c r="F631" s="68"/>
      <c r="G631" s="69"/>
      <c r="H631" s="70"/>
      <c r="I631" s="67"/>
      <c r="J631" s="68"/>
      <c r="K631" s="69"/>
      <c r="L631" s="66"/>
      <c r="M631" s="67"/>
      <c r="N631" s="68"/>
      <c r="O631" s="69"/>
      <c r="P631" s="66"/>
      <c r="Q631" s="67"/>
      <c r="R631" s="64"/>
      <c r="S631" s="69"/>
      <c r="T631" s="70"/>
      <c r="U631" s="69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72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88" t="s">
        <v>250</v>
      </c>
      <c r="Y649" s="25"/>
      <c r="Z649" s="25"/>
      <c r="AA649" s="25"/>
      <c r="AB649" s="25"/>
      <c r="AC649" s="25"/>
      <c r="AD649" s="25"/>
      <c r="AE649" s="25"/>
    </row>
    <row r="650" spans="1:31">
      <c r="X650" s="287" t="str">
        <f>IF(全体項目一覧_60!AN109="","",全体項目一覧_60!AN109)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3"/>
      <c r="B653" s="714"/>
      <c r="C653" s="714"/>
      <c r="D653" s="714"/>
      <c r="E653" s="714"/>
      <c r="F653" s="714"/>
      <c r="G653" s="714"/>
      <c r="H653" s="714"/>
      <c r="I653" s="714"/>
      <c r="J653" s="714"/>
      <c r="K653" s="715"/>
      <c r="L653" s="12" t="s">
        <v>18</v>
      </c>
      <c r="M653" s="707" t="str">
        <f>$M$38</f>
        <v>％FAT （体脂肪率） は 13.0％以下 を基準とする</v>
      </c>
      <c r="N653" s="707"/>
      <c r="O653" s="707"/>
      <c r="P653" s="707"/>
      <c r="Q653" s="707"/>
      <c r="R653" s="707"/>
      <c r="S653" s="707"/>
      <c r="T653" s="708" t="s">
        <v>249</v>
      </c>
      <c r="U653" s="708"/>
      <c r="X653" s="12"/>
      <c r="Y653" s="114"/>
      <c r="Z653" s="114"/>
      <c r="AA653" s="114"/>
      <c r="AB653" s="114"/>
      <c r="AC653" s="114"/>
      <c r="AD653" s="114"/>
      <c r="AE653" s="114"/>
    </row>
    <row r="654" spans="1:31">
      <c r="A654" s="716"/>
      <c r="B654" s="717"/>
      <c r="C654" s="717"/>
      <c r="D654" s="717"/>
      <c r="E654" s="717"/>
      <c r="F654" s="717"/>
      <c r="G654" s="717"/>
      <c r="H654" s="717"/>
      <c r="I654" s="717"/>
      <c r="J654" s="717"/>
      <c r="K654" s="718"/>
      <c r="L654" s="12" t="s">
        <v>18</v>
      </c>
      <c r="M654" s="703" t="str">
        <f>$M$39</f>
        <v>BMI は 18.0 ～ 23.0 を標準範囲 【ＶＢ男子：中学生】 とする</v>
      </c>
      <c r="N654" s="703"/>
      <c r="O654" s="703"/>
      <c r="P654" s="703"/>
      <c r="Q654" s="703"/>
      <c r="R654" s="703"/>
      <c r="S654" s="703"/>
      <c r="T654" s="704" t="str">
        <f>X650</f>
        <v/>
      </c>
      <c r="U654" s="705"/>
      <c r="X654" s="12"/>
      <c r="Y654" s="115"/>
      <c r="Z654" s="115"/>
      <c r="AA654" s="115"/>
      <c r="AB654" s="115"/>
      <c r="AC654" s="115"/>
      <c r="AD654" s="115"/>
      <c r="AE654" s="115"/>
    </row>
    <row r="655" spans="1:31" ht="14.25">
      <c r="A655" s="729" t="str">
        <f>$A$40</f>
        <v>フォーマット作成者　：　Komuro Consulting Group　小室匡史</v>
      </c>
      <c r="B655" s="729"/>
      <c r="C655" s="729"/>
      <c r="D655" s="729"/>
      <c r="E655" s="729"/>
      <c r="F655" s="729"/>
      <c r="G655" s="729"/>
      <c r="H655" s="729"/>
      <c r="I655" s="729"/>
      <c r="J655" s="729"/>
      <c r="K655" s="729"/>
      <c r="L655" s="263" t="s">
        <v>18</v>
      </c>
      <c r="M655" s="706" t="str">
        <f>$M$40</f>
        <v>LBM ： Lean Body Mass （除脂肪体重） は増加傾向が望ましい</v>
      </c>
      <c r="N655" s="706"/>
      <c r="O655" s="706"/>
      <c r="P655" s="706"/>
      <c r="Q655" s="706"/>
      <c r="R655" s="706"/>
      <c r="S655" s="706"/>
      <c r="T655" s="705"/>
      <c r="U655" s="705"/>
      <c r="X655" s="12"/>
      <c r="Y655" s="116"/>
      <c r="Z655" s="116"/>
      <c r="AA655" s="116"/>
      <c r="AB655" s="116"/>
      <c r="AC655" s="116"/>
      <c r="AD655" s="116"/>
      <c r="AE655" s="116"/>
    </row>
    <row r="657" spans="1:31" ht="30" customHeight="1">
      <c r="A657" s="709" t="str">
        <f>$A$1</f>
        <v>●●チームバレーボール体力指数　レーダーチャート</v>
      </c>
      <c r="B657" s="709"/>
      <c r="C657" s="709"/>
      <c r="D657" s="709"/>
      <c r="E657" s="709"/>
      <c r="F657" s="709"/>
      <c r="G657" s="709"/>
      <c r="H657" s="709"/>
      <c r="I657" s="709"/>
      <c r="J657" s="709"/>
      <c r="K657" s="709"/>
      <c r="L657" s="709"/>
      <c r="M657" s="709"/>
      <c r="N657" s="709"/>
      <c r="O657" s="709"/>
      <c r="P657" s="709"/>
      <c r="Q657" s="709"/>
      <c r="R657" s="709"/>
      <c r="S657" s="709"/>
      <c r="T657" s="709"/>
      <c r="U657" s="709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233" t="s">
        <v>10</v>
      </c>
      <c r="B658" s="710" t="str">
        <f>IF(表示変換!B22="","",表示変換!B22)</f>
        <v/>
      </c>
      <c r="C658" s="710"/>
      <c r="D658" s="9"/>
      <c r="E658" s="233" t="s">
        <v>11</v>
      </c>
      <c r="F658" s="711" t="str">
        <f>IF(表示変換!I22="","",表示変換!I22)</f>
        <v/>
      </c>
      <c r="G658" s="711"/>
      <c r="H658" s="234" t="s">
        <v>12</v>
      </c>
      <c r="I658" s="14"/>
      <c r="J658" s="234" t="s">
        <v>13</v>
      </c>
      <c r="K658" s="711" t="str">
        <f>IF(表示変換!J22="","",表示変換!J22)</f>
        <v/>
      </c>
      <c r="L658" s="711"/>
      <c r="M658" s="233" t="s">
        <v>14</v>
      </c>
      <c r="N658" s="6"/>
      <c r="O658" s="710" t="s">
        <v>15</v>
      </c>
      <c r="P658" s="710"/>
      <c r="Q658" s="710" t="str">
        <f>IF(表示変換!H22="","",表示変換!H22)</f>
        <v/>
      </c>
      <c r="R658" s="710"/>
      <c r="S658" s="712" t="str">
        <f>IF(入力!$C$4="","",入力!$C$4)</f>
        <v>2018.01.01</v>
      </c>
      <c r="T658" s="712"/>
      <c r="U658" s="9" t="s">
        <v>78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3" t="s">
        <v>5</v>
      </c>
      <c r="B660" s="726" t="s">
        <v>6</v>
      </c>
      <c r="C660" s="730" t="s">
        <v>0</v>
      </c>
      <c r="D660" s="721" t="s">
        <v>28</v>
      </c>
      <c r="E660" s="722"/>
      <c r="F660" s="721" t="s">
        <v>40</v>
      </c>
      <c r="G660" s="722"/>
      <c r="H660" s="721" t="s">
        <v>272</v>
      </c>
      <c r="I660" s="722"/>
      <c r="J660" s="721" t="s">
        <v>26</v>
      </c>
      <c r="K660" s="722"/>
      <c r="L660" s="719" t="s">
        <v>41</v>
      </c>
      <c r="M660" s="720"/>
      <c r="N660" s="719" t="s">
        <v>42</v>
      </c>
      <c r="O660" s="720"/>
      <c r="P660" s="719" t="s">
        <v>27</v>
      </c>
      <c r="Q660" s="720"/>
      <c r="R660" s="721" t="s">
        <v>29</v>
      </c>
      <c r="S660" s="722"/>
      <c r="T660" s="119" t="s">
        <v>1</v>
      </c>
      <c r="U660" s="120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4"/>
      <c r="B661" s="727"/>
      <c r="C661" s="731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5"/>
      <c r="B662" s="728"/>
      <c r="C662" s="732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251</v>
      </c>
      <c r="AA662" s="26" t="s">
        <v>24</v>
      </c>
      <c r="AB662" s="26" t="s">
        <v>53</v>
      </c>
      <c r="AC662" s="26" t="s">
        <v>47</v>
      </c>
      <c r="AD662" s="26" t="s">
        <v>56</v>
      </c>
      <c r="AE662" s="11" t="s">
        <v>55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3"/>
      <c r="B664" s="64"/>
      <c r="C664" s="65"/>
      <c r="D664" s="66"/>
      <c r="E664" s="67"/>
      <c r="F664" s="68"/>
      <c r="G664" s="69"/>
      <c r="H664" s="70"/>
      <c r="I664" s="67"/>
      <c r="J664" s="68"/>
      <c r="K664" s="69"/>
      <c r="L664" s="66"/>
      <c r="M664" s="67"/>
      <c r="N664" s="68"/>
      <c r="O664" s="69"/>
      <c r="P664" s="66"/>
      <c r="Q664" s="67"/>
      <c r="R664" s="64"/>
      <c r="S664" s="69"/>
      <c r="T664" s="70"/>
      <c r="U664" s="69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1"/>
      <c r="B665" s="64"/>
      <c r="C665" s="69"/>
      <c r="D665" s="68"/>
      <c r="E665" s="69"/>
      <c r="F665" s="68"/>
      <c r="G665" s="69"/>
      <c r="H665" s="64"/>
      <c r="I665" s="69"/>
      <c r="J665" s="68"/>
      <c r="K665" s="69"/>
      <c r="L665" s="68"/>
      <c r="M665" s="69"/>
      <c r="N665" s="68"/>
      <c r="O665" s="69"/>
      <c r="P665" s="68"/>
      <c r="Q665" s="69"/>
      <c r="R665" s="64"/>
      <c r="S665" s="69"/>
      <c r="T665" s="64"/>
      <c r="U665" s="69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1"/>
      <c r="B666" s="72"/>
      <c r="C666" s="73"/>
      <c r="D666" s="68"/>
      <c r="E666" s="67"/>
      <c r="F666" s="68"/>
      <c r="G666" s="69"/>
      <c r="H666" s="70"/>
      <c r="I666" s="67"/>
      <c r="J666" s="68"/>
      <c r="K666" s="69"/>
      <c r="L666" s="66"/>
      <c r="M666" s="67"/>
      <c r="N666" s="68"/>
      <c r="O666" s="69"/>
      <c r="P666" s="66"/>
      <c r="Q666" s="67"/>
      <c r="R666" s="64"/>
      <c r="S666" s="69"/>
      <c r="T666" s="70"/>
      <c r="U666" s="69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3"/>
      <c r="B667" s="64"/>
      <c r="C667" s="65"/>
      <c r="D667" s="66"/>
      <c r="E667" s="67"/>
      <c r="F667" s="68"/>
      <c r="G667" s="69"/>
      <c r="H667" s="70"/>
      <c r="I667" s="67"/>
      <c r="J667" s="68"/>
      <c r="K667" s="69"/>
      <c r="L667" s="66"/>
      <c r="M667" s="67"/>
      <c r="N667" s="68"/>
      <c r="O667" s="69"/>
      <c r="P667" s="66"/>
      <c r="Q667" s="67"/>
      <c r="R667" s="64"/>
      <c r="S667" s="69"/>
      <c r="T667" s="70"/>
      <c r="U667" s="69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1"/>
      <c r="B668" s="64"/>
      <c r="C668" s="69"/>
      <c r="D668" s="68"/>
      <c r="E668" s="69"/>
      <c r="F668" s="68"/>
      <c r="G668" s="69"/>
      <c r="H668" s="64"/>
      <c r="I668" s="69"/>
      <c r="J668" s="68"/>
      <c r="K668" s="69"/>
      <c r="L668" s="68"/>
      <c r="M668" s="69"/>
      <c r="N668" s="68"/>
      <c r="O668" s="69"/>
      <c r="P668" s="68"/>
      <c r="Q668" s="69"/>
      <c r="R668" s="64"/>
      <c r="S668" s="69"/>
      <c r="T668" s="64"/>
      <c r="U668" s="69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3"/>
      <c r="B669" s="64"/>
      <c r="C669" s="65"/>
      <c r="D669" s="66"/>
      <c r="E669" s="67"/>
      <c r="F669" s="68"/>
      <c r="G669" s="69"/>
      <c r="H669" s="70"/>
      <c r="I669" s="67"/>
      <c r="J669" s="68"/>
      <c r="K669" s="69"/>
      <c r="L669" s="66"/>
      <c r="M669" s="67"/>
      <c r="N669" s="68"/>
      <c r="O669" s="69"/>
      <c r="P669" s="66"/>
      <c r="Q669" s="67"/>
      <c r="R669" s="64"/>
      <c r="S669" s="69"/>
      <c r="T669" s="70"/>
      <c r="U669" s="69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3"/>
      <c r="B670" s="64"/>
      <c r="C670" s="65"/>
      <c r="D670" s="66"/>
      <c r="E670" s="67"/>
      <c r="F670" s="68"/>
      <c r="G670" s="69"/>
      <c r="H670" s="70"/>
      <c r="I670" s="67"/>
      <c r="J670" s="68"/>
      <c r="K670" s="69"/>
      <c r="L670" s="66"/>
      <c r="M670" s="67"/>
      <c r="N670" s="68"/>
      <c r="O670" s="69"/>
      <c r="P670" s="66"/>
      <c r="Q670" s="67"/>
      <c r="R670" s="64"/>
      <c r="S670" s="69"/>
      <c r="T670" s="70"/>
      <c r="U670" s="69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3"/>
      <c r="B671" s="64"/>
      <c r="C671" s="65"/>
      <c r="D671" s="66"/>
      <c r="E671" s="67"/>
      <c r="F671" s="68"/>
      <c r="G671" s="69"/>
      <c r="H671" s="70"/>
      <c r="I671" s="67"/>
      <c r="J671" s="68"/>
      <c r="K671" s="69"/>
      <c r="L671" s="66"/>
      <c r="M671" s="67"/>
      <c r="N671" s="68"/>
      <c r="O671" s="69"/>
      <c r="P671" s="66"/>
      <c r="Q671" s="67"/>
      <c r="R671" s="64"/>
      <c r="S671" s="69"/>
      <c r="T671" s="70"/>
      <c r="U671" s="69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3"/>
      <c r="B672" s="64"/>
      <c r="C672" s="65"/>
      <c r="D672" s="66"/>
      <c r="E672" s="67"/>
      <c r="F672" s="68"/>
      <c r="G672" s="69"/>
      <c r="H672" s="70"/>
      <c r="I672" s="67"/>
      <c r="J672" s="68"/>
      <c r="K672" s="69"/>
      <c r="L672" s="66"/>
      <c r="M672" s="67"/>
      <c r="N672" s="68"/>
      <c r="O672" s="69"/>
      <c r="P672" s="66"/>
      <c r="Q672" s="67"/>
      <c r="R672" s="64"/>
      <c r="S672" s="69"/>
      <c r="T672" s="70"/>
      <c r="U672" s="69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72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88" t="s">
        <v>250</v>
      </c>
      <c r="Y690" s="25"/>
      <c r="Z690" s="25"/>
      <c r="AA690" s="25"/>
      <c r="AB690" s="25"/>
      <c r="AC690" s="25"/>
      <c r="AD690" s="25"/>
      <c r="AE690" s="25"/>
    </row>
    <row r="691" spans="1:31">
      <c r="X691" s="287" t="str">
        <f>IF(全体項目一覧_60!AN110="","",全体項目一覧_60!AN110)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3"/>
      <c r="B694" s="714"/>
      <c r="C694" s="714"/>
      <c r="D694" s="714"/>
      <c r="E694" s="714"/>
      <c r="F694" s="714"/>
      <c r="G694" s="714"/>
      <c r="H694" s="714"/>
      <c r="I694" s="714"/>
      <c r="J694" s="714"/>
      <c r="K694" s="715"/>
      <c r="L694" s="12" t="s">
        <v>18</v>
      </c>
      <c r="M694" s="707" t="str">
        <f>$M$38</f>
        <v>％FAT （体脂肪率） は 13.0％以下 を基準とする</v>
      </c>
      <c r="N694" s="707"/>
      <c r="O694" s="707"/>
      <c r="P694" s="707"/>
      <c r="Q694" s="707"/>
      <c r="R694" s="707"/>
      <c r="S694" s="707"/>
      <c r="T694" s="708" t="s">
        <v>249</v>
      </c>
      <c r="U694" s="708"/>
      <c r="X694" s="12"/>
      <c r="Y694" s="114"/>
      <c r="Z694" s="114"/>
      <c r="AA694" s="114"/>
      <c r="AB694" s="114"/>
      <c r="AC694" s="114"/>
      <c r="AD694" s="114"/>
      <c r="AE694" s="114"/>
    </row>
    <row r="695" spans="1:31">
      <c r="A695" s="716"/>
      <c r="B695" s="717"/>
      <c r="C695" s="717"/>
      <c r="D695" s="717"/>
      <c r="E695" s="717"/>
      <c r="F695" s="717"/>
      <c r="G695" s="717"/>
      <c r="H695" s="717"/>
      <c r="I695" s="717"/>
      <c r="J695" s="717"/>
      <c r="K695" s="718"/>
      <c r="L695" s="12" t="s">
        <v>18</v>
      </c>
      <c r="M695" s="703" t="str">
        <f>$M$39</f>
        <v>BMI は 18.0 ～ 23.0 を標準範囲 【ＶＢ男子：中学生】 とする</v>
      </c>
      <c r="N695" s="703"/>
      <c r="O695" s="703"/>
      <c r="P695" s="703"/>
      <c r="Q695" s="703"/>
      <c r="R695" s="703"/>
      <c r="S695" s="703"/>
      <c r="T695" s="704" t="str">
        <f>X691</f>
        <v/>
      </c>
      <c r="U695" s="705"/>
      <c r="X695" s="12"/>
      <c r="Y695" s="115"/>
      <c r="Z695" s="115"/>
      <c r="AA695" s="115"/>
      <c r="AB695" s="115"/>
      <c r="AC695" s="115"/>
      <c r="AD695" s="115"/>
      <c r="AE695" s="115"/>
    </row>
    <row r="696" spans="1:31" ht="14.25">
      <c r="A696" s="729" t="str">
        <f>$A$40</f>
        <v>フォーマット作成者　：　Komuro Consulting Group　小室匡史</v>
      </c>
      <c r="B696" s="729"/>
      <c r="C696" s="729"/>
      <c r="D696" s="729"/>
      <c r="E696" s="729"/>
      <c r="F696" s="729"/>
      <c r="G696" s="729"/>
      <c r="H696" s="729"/>
      <c r="I696" s="729"/>
      <c r="J696" s="729"/>
      <c r="K696" s="729"/>
      <c r="L696" s="263" t="s">
        <v>18</v>
      </c>
      <c r="M696" s="706" t="str">
        <f>$M$40</f>
        <v>LBM ： Lean Body Mass （除脂肪体重） は増加傾向が望ましい</v>
      </c>
      <c r="N696" s="706"/>
      <c r="O696" s="706"/>
      <c r="P696" s="706"/>
      <c r="Q696" s="706"/>
      <c r="R696" s="706"/>
      <c r="S696" s="706"/>
      <c r="T696" s="705"/>
      <c r="U696" s="705"/>
      <c r="X696" s="12"/>
      <c r="Y696" s="116"/>
      <c r="Z696" s="116"/>
      <c r="AA696" s="116"/>
      <c r="AB696" s="116"/>
      <c r="AC696" s="116"/>
      <c r="AD696" s="116"/>
      <c r="AE696" s="116"/>
    </row>
    <row r="698" spans="1:31" ht="30" customHeight="1">
      <c r="A698" s="709" t="str">
        <f>$A$1</f>
        <v>●●チームバレーボール体力指数　レーダーチャート</v>
      </c>
      <c r="B698" s="709"/>
      <c r="C698" s="709"/>
      <c r="D698" s="709"/>
      <c r="E698" s="709"/>
      <c r="F698" s="709"/>
      <c r="G698" s="709"/>
      <c r="H698" s="709"/>
      <c r="I698" s="709"/>
      <c r="J698" s="709"/>
      <c r="K698" s="709"/>
      <c r="L698" s="709"/>
      <c r="M698" s="709"/>
      <c r="N698" s="709"/>
      <c r="O698" s="709"/>
      <c r="P698" s="709"/>
      <c r="Q698" s="709"/>
      <c r="R698" s="709"/>
      <c r="S698" s="709"/>
      <c r="T698" s="709"/>
      <c r="U698" s="709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233" t="s">
        <v>10</v>
      </c>
      <c r="B699" s="710" t="str">
        <f>IF(表示変換!B23="","",表示変換!B23)</f>
        <v/>
      </c>
      <c r="C699" s="710"/>
      <c r="D699" s="9"/>
      <c r="E699" s="233" t="s">
        <v>11</v>
      </c>
      <c r="F699" s="711" t="str">
        <f>IF(表示変換!I23="","",表示変換!I23)</f>
        <v/>
      </c>
      <c r="G699" s="711"/>
      <c r="H699" s="234" t="s">
        <v>12</v>
      </c>
      <c r="I699" s="14"/>
      <c r="J699" s="234" t="s">
        <v>13</v>
      </c>
      <c r="K699" s="711" t="str">
        <f>IF(表示変換!J23="","",表示変換!J23)</f>
        <v/>
      </c>
      <c r="L699" s="711"/>
      <c r="M699" s="233" t="s">
        <v>14</v>
      </c>
      <c r="N699" s="6"/>
      <c r="O699" s="710" t="s">
        <v>15</v>
      </c>
      <c r="P699" s="710"/>
      <c r="Q699" s="710" t="str">
        <f>IF(表示変換!H23="","",表示変換!H23)</f>
        <v/>
      </c>
      <c r="R699" s="710"/>
      <c r="S699" s="712" t="str">
        <f>IF(入力!$C$4="","",入力!$C$4)</f>
        <v>2018.01.01</v>
      </c>
      <c r="T699" s="712"/>
      <c r="U699" s="9" t="s">
        <v>78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3" t="s">
        <v>5</v>
      </c>
      <c r="B701" s="726" t="s">
        <v>6</v>
      </c>
      <c r="C701" s="730" t="s">
        <v>0</v>
      </c>
      <c r="D701" s="721" t="s">
        <v>28</v>
      </c>
      <c r="E701" s="722"/>
      <c r="F701" s="721" t="s">
        <v>40</v>
      </c>
      <c r="G701" s="722"/>
      <c r="H701" s="721" t="s">
        <v>272</v>
      </c>
      <c r="I701" s="722"/>
      <c r="J701" s="721" t="s">
        <v>26</v>
      </c>
      <c r="K701" s="722"/>
      <c r="L701" s="719" t="s">
        <v>41</v>
      </c>
      <c r="M701" s="720"/>
      <c r="N701" s="719" t="s">
        <v>42</v>
      </c>
      <c r="O701" s="720"/>
      <c r="P701" s="719" t="s">
        <v>27</v>
      </c>
      <c r="Q701" s="720"/>
      <c r="R701" s="721" t="s">
        <v>29</v>
      </c>
      <c r="S701" s="722"/>
      <c r="T701" s="119" t="s">
        <v>1</v>
      </c>
      <c r="U701" s="120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4"/>
      <c r="B702" s="727"/>
      <c r="C702" s="731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5"/>
      <c r="B703" s="728"/>
      <c r="C703" s="732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251</v>
      </c>
      <c r="AA703" s="26" t="s">
        <v>24</v>
      </c>
      <c r="AB703" s="26" t="s">
        <v>53</v>
      </c>
      <c r="AC703" s="26" t="s">
        <v>47</v>
      </c>
      <c r="AD703" s="26" t="s">
        <v>56</v>
      </c>
      <c r="AE703" s="11" t="s">
        <v>55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3"/>
      <c r="B705" s="64"/>
      <c r="C705" s="65"/>
      <c r="D705" s="66"/>
      <c r="E705" s="67"/>
      <c r="F705" s="68"/>
      <c r="G705" s="69"/>
      <c r="H705" s="70"/>
      <c r="I705" s="67"/>
      <c r="J705" s="68"/>
      <c r="K705" s="69"/>
      <c r="L705" s="66"/>
      <c r="M705" s="67"/>
      <c r="N705" s="68"/>
      <c r="O705" s="69"/>
      <c r="P705" s="66"/>
      <c r="Q705" s="67"/>
      <c r="R705" s="64"/>
      <c r="S705" s="69"/>
      <c r="T705" s="70"/>
      <c r="U705" s="69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1"/>
      <c r="B706" s="64"/>
      <c r="C706" s="69"/>
      <c r="D706" s="68"/>
      <c r="E706" s="69"/>
      <c r="F706" s="68"/>
      <c r="G706" s="69"/>
      <c r="H706" s="64"/>
      <c r="I706" s="69"/>
      <c r="J706" s="68"/>
      <c r="K706" s="69"/>
      <c r="L706" s="68"/>
      <c r="M706" s="69"/>
      <c r="N706" s="68"/>
      <c r="O706" s="69"/>
      <c r="P706" s="68"/>
      <c r="Q706" s="69"/>
      <c r="R706" s="64"/>
      <c r="S706" s="69"/>
      <c r="T706" s="64"/>
      <c r="U706" s="69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1"/>
      <c r="B707" s="72"/>
      <c r="C707" s="73"/>
      <c r="D707" s="68"/>
      <c r="E707" s="67"/>
      <c r="F707" s="68"/>
      <c r="G707" s="69"/>
      <c r="H707" s="70"/>
      <c r="I707" s="67"/>
      <c r="J707" s="68"/>
      <c r="K707" s="69"/>
      <c r="L707" s="66"/>
      <c r="M707" s="67"/>
      <c r="N707" s="68"/>
      <c r="O707" s="69"/>
      <c r="P707" s="66"/>
      <c r="Q707" s="67"/>
      <c r="R707" s="64"/>
      <c r="S707" s="69"/>
      <c r="T707" s="70"/>
      <c r="U707" s="69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3"/>
      <c r="B708" s="64"/>
      <c r="C708" s="65"/>
      <c r="D708" s="66"/>
      <c r="E708" s="67"/>
      <c r="F708" s="68"/>
      <c r="G708" s="69"/>
      <c r="H708" s="70"/>
      <c r="I708" s="67"/>
      <c r="J708" s="68"/>
      <c r="K708" s="69"/>
      <c r="L708" s="66"/>
      <c r="M708" s="67"/>
      <c r="N708" s="68"/>
      <c r="O708" s="69"/>
      <c r="P708" s="66"/>
      <c r="Q708" s="67"/>
      <c r="R708" s="64"/>
      <c r="S708" s="69"/>
      <c r="T708" s="70"/>
      <c r="U708" s="69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1"/>
      <c r="B709" s="64"/>
      <c r="C709" s="69"/>
      <c r="D709" s="68"/>
      <c r="E709" s="69"/>
      <c r="F709" s="68"/>
      <c r="G709" s="69"/>
      <c r="H709" s="64"/>
      <c r="I709" s="69"/>
      <c r="J709" s="68"/>
      <c r="K709" s="69"/>
      <c r="L709" s="68"/>
      <c r="M709" s="69"/>
      <c r="N709" s="68"/>
      <c r="O709" s="69"/>
      <c r="P709" s="68"/>
      <c r="Q709" s="69"/>
      <c r="R709" s="64"/>
      <c r="S709" s="69"/>
      <c r="T709" s="64"/>
      <c r="U709" s="69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3"/>
      <c r="B710" s="64"/>
      <c r="C710" s="65"/>
      <c r="D710" s="66"/>
      <c r="E710" s="67"/>
      <c r="F710" s="68"/>
      <c r="G710" s="69"/>
      <c r="H710" s="70"/>
      <c r="I710" s="67"/>
      <c r="J710" s="68"/>
      <c r="K710" s="69"/>
      <c r="L710" s="66"/>
      <c r="M710" s="67"/>
      <c r="N710" s="68"/>
      <c r="O710" s="69"/>
      <c r="P710" s="66"/>
      <c r="Q710" s="67"/>
      <c r="R710" s="64"/>
      <c r="S710" s="69"/>
      <c r="T710" s="70"/>
      <c r="U710" s="69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3"/>
      <c r="B711" s="64"/>
      <c r="C711" s="65"/>
      <c r="D711" s="66"/>
      <c r="E711" s="67"/>
      <c r="F711" s="68"/>
      <c r="G711" s="69"/>
      <c r="H711" s="70"/>
      <c r="I711" s="67"/>
      <c r="J711" s="68"/>
      <c r="K711" s="69"/>
      <c r="L711" s="66"/>
      <c r="M711" s="67"/>
      <c r="N711" s="68"/>
      <c r="O711" s="69"/>
      <c r="P711" s="66"/>
      <c r="Q711" s="67"/>
      <c r="R711" s="64"/>
      <c r="S711" s="69"/>
      <c r="T711" s="70"/>
      <c r="U711" s="69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3"/>
      <c r="B712" s="64"/>
      <c r="C712" s="65"/>
      <c r="D712" s="66"/>
      <c r="E712" s="67"/>
      <c r="F712" s="68"/>
      <c r="G712" s="69"/>
      <c r="H712" s="70"/>
      <c r="I712" s="67"/>
      <c r="J712" s="68"/>
      <c r="K712" s="69"/>
      <c r="L712" s="66"/>
      <c r="M712" s="67"/>
      <c r="N712" s="68"/>
      <c r="O712" s="69"/>
      <c r="P712" s="66"/>
      <c r="Q712" s="67"/>
      <c r="R712" s="64"/>
      <c r="S712" s="69"/>
      <c r="T712" s="70"/>
      <c r="U712" s="69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3"/>
      <c r="B713" s="64"/>
      <c r="C713" s="65"/>
      <c r="D713" s="66"/>
      <c r="E713" s="67"/>
      <c r="F713" s="68"/>
      <c r="G713" s="69"/>
      <c r="H713" s="70"/>
      <c r="I713" s="67"/>
      <c r="J713" s="68"/>
      <c r="K713" s="69"/>
      <c r="L713" s="66"/>
      <c r="M713" s="67"/>
      <c r="N713" s="68"/>
      <c r="O713" s="69"/>
      <c r="P713" s="66"/>
      <c r="Q713" s="67"/>
      <c r="R713" s="64"/>
      <c r="S713" s="69"/>
      <c r="T713" s="70"/>
      <c r="U713" s="69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72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88" t="s">
        <v>250</v>
      </c>
      <c r="Y731" s="25"/>
      <c r="Z731" s="25"/>
      <c r="AA731" s="25"/>
      <c r="AB731" s="25"/>
      <c r="AC731" s="25"/>
      <c r="AD731" s="25"/>
      <c r="AE731" s="25"/>
    </row>
    <row r="732" spans="1:31">
      <c r="X732" s="287" t="str">
        <f>IF(全体項目一覧_60!AN111="","",全体項目一覧_60!AN111)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3"/>
      <c r="B735" s="714"/>
      <c r="C735" s="714"/>
      <c r="D735" s="714"/>
      <c r="E735" s="714"/>
      <c r="F735" s="714"/>
      <c r="G735" s="714"/>
      <c r="H735" s="714"/>
      <c r="I735" s="714"/>
      <c r="J735" s="714"/>
      <c r="K735" s="715"/>
      <c r="L735" s="12" t="s">
        <v>18</v>
      </c>
      <c r="M735" s="707" t="str">
        <f>$M$38</f>
        <v>％FAT （体脂肪率） は 13.0％以下 を基準とする</v>
      </c>
      <c r="N735" s="707"/>
      <c r="O735" s="707"/>
      <c r="P735" s="707"/>
      <c r="Q735" s="707"/>
      <c r="R735" s="707"/>
      <c r="S735" s="707"/>
      <c r="T735" s="708" t="s">
        <v>249</v>
      </c>
      <c r="U735" s="708"/>
      <c r="X735" s="12"/>
      <c r="Y735" s="114"/>
      <c r="Z735" s="114"/>
      <c r="AA735" s="114"/>
      <c r="AB735" s="114"/>
      <c r="AC735" s="114"/>
      <c r="AD735" s="114"/>
      <c r="AE735" s="114"/>
    </row>
    <row r="736" spans="1:31">
      <c r="A736" s="716"/>
      <c r="B736" s="717"/>
      <c r="C736" s="717"/>
      <c r="D736" s="717"/>
      <c r="E736" s="717"/>
      <c r="F736" s="717"/>
      <c r="G736" s="717"/>
      <c r="H736" s="717"/>
      <c r="I736" s="717"/>
      <c r="J736" s="717"/>
      <c r="K736" s="718"/>
      <c r="L736" s="12" t="s">
        <v>18</v>
      </c>
      <c r="M736" s="703" t="str">
        <f>$M$39</f>
        <v>BMI は 18.0 ～ 23.0 を標準範囲 【ＶＢ男子：中学生】 とする</v>
      </c>
      <c r="N736" s="703"/>
      <c r="O736" s="703"/>
      <c r="P736" s="703"/>
      <c r="Q736" s="703"/>
      <c r="R736" s="703"/>
      <c r="S736" s="703"/>
      <c r="T736" s="704" t="str">
        <f>X732</f>
        <v/>
      </c>
      <c r="U736" s="705"/>
      <c r="X736" s="12"/>
      <c r="Y736" s="115"/>
      <c r="Z736" s="115"/>
      <c r="AA736" s="115"/>
      <c r="AB736" s="115"/>
      <c r="AC736" s="115"/>
      <c r="AD736" s="115"/>
      <c r="AE736" s="115"/>
    </row>
    <row r="737" spans="1:31" ht="14.25">
      <c r="A737" s="729" t="str">
        <f>$A$40</f>
        <v>フォーマット作成者　：　Komuro Consulting Group　小室匡史</v>
      </c>
      <c r="B737" s="729"/>
      <c r="C737" s="729"/>
      <c r="D737" s="729"/>
      <c r="E737" s="729"/>
      <c r="F737" s="729"/>
      <c r="G737" s="729"/>
      <c r="H737" s="729"/>
      <c r="I737" s="729"/>
      <c r="J737" s="729"/>
      <c r="K737" s="729"/>
      <c r="L737" s="263" t="s">
        <v>18</v>
      </c>
      <c r="M737" s="706" t="str">
        <f>$M$40</f>
        <v>LBM ： Lean Body Mass （除脂肪体重） は増加傾向が望ましい</v>
      </c>
      <c r="N737" s="706"/>
      <c r="O737" s="706"/>
      <c r="P737" s="706"/>
      <c r="Q737" s="706"/>
      <c r="R737" s="706"/>
      <c r="S737" s="706"/>
      <c r="T737" s="705"/>
      <c r="U737" s="705"/>
      <c r="X737" s="12"/>
      <c r="Y737" s="116"/>
      <c r="Z737" s="116"/>
      <c r="AA737" s="116"/>
      <c r="AB737" s="116"/>
      <c r="AC737" s="116"/>
      <c r="AD737" s="116"/>
      <c r="AE737" s="116"/>
    </row>
    <row r="739" spans="1:31" ht="30" customHeight="1">
      <c r="A739" s="709" t="str">
        <f>$A$1</f>
        <v>●●チームバレーボール体力指数　レーダーチャート</v>
      </c>
      <c r="B739" s="709"/>
      <c r="C739" s="709"/>
      <c r="D739" s="709"/>
      <c r="E739" s="709"/>
      <c r="F739" s="709"/>
      <c r="G739" s="709"/>
      <c r="H739" s="709"/>
      <c r="I739" s="709"/>
      <c r="J739" s="709"/>
      <c r="K739" s="709"/>
      <c r="L739" s="709"/>
      <c r="M739" s="709"/>
      <c r="N739" s="709"/>
      <c r="O739" s="709"/>
      <c r="P739" s="709"/>
      <c r="Q739" s="709"/>
      <c r="R739" s="709"/>
      <c r="S739" s="709"/>
      <c r="T739" s="709"/>
      <c r="U739" s="709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233" t="s">
        <v>10</v>
      </c>
      <c r="B740" s="710" t="str">
        <f>IF(表示変換!B24="","",表示変換!B24)</f>
        <v/>
      </c>
      <c r="C740" s="710"/>
      <c r="D740" s="9"/>
      <c r="E740" s="233" t="s">
        <v>11</v>
      </c>
      <c r="F740" s="711" t="str">
        <f>IF(表示変換!I24="","",表示変換!I24)</f>
        <v/>
      </c>
      <c r="G740" s="711"/>
      <c r="H740" s="234" t="s">
        <v>12</v>
      </c>
      <c r="I740" s="14"/>
      <c r="J740" s="234" t="s">
        <v>13</v>
      </c>
      <c r="K740" s="711" t="str">
        <f>IF(表示変換!J24="","",表示変換!J24)</f>
        <v/>
      </c>
      <c r="L740" s="711"/>
      <c r="M740" s="233" t="s">
        <v>14</v>
      </c>
      <c r="N740" s="6"/>
      <c r="O740" s="710" t="s">
        <v>15</v>
      </c>
      <c r="P740" s="710"/>
      <c r="Q740" s="710" t="str">
        <f>IF(表示変換!H24="","",表示変換!H24)</f>
        <v/>
      </c>
      <c r="R740" s="710"/>
      <c r="S740" s="712" t="str">
        <f>IF(入力!$C$4="","",入力!$C$4)</f>
        <v>2018.01.01</v>
      </c>
      <c r="T740" s="712"/>
      <c r="U740" s="9" t="s">
        <v>78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3" t="s">
        <v>5</v>
      </c>
      <c r="B742" s="726" t="s">
        <v>6</v>
      </c>
      <c r="C742" s="730" t="s">
        <v>0</v>
      </c>
      <c r="D742" s="721" t="s">
        <v>28</v>
      </c>
      <c r="E742" s="722"/>
      <c r="F742" s="721" t="s">
        <v>40</v>
      </c>
      <c r="G742" s="722"/>
      <c r="H742" s="721" t="s">
        <v>272</v>
      </c>
      <c r="I742" s="722"/>
      <c r="J742" s="721" t="s">
        <v>26</v>
      </c>
      <c r="K742" s="722"/>
      <c r="L742" s="719" t="s">
        <v>41</v>
      </c>
      <c r="M742" s="720"/>
      <c r="N742" s="719" t="s">
        <v>42</v>
      </c>
      <c r="O742" s="720"/>
      <c r="P742" s="719" t="s">
        <v>27</v>
      </c>
      <c r="Q742" s="720"/>
      <c r="R742" s="721" t="s">
        <v>29</v>
      </c>
      <c r="S742" s="722"/>
      <c r="T742" s="119" t="s">
        <v>1</v>
      </c>
      <c r="U742" s="120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4"/>
      <c r="B743" s="727"/>
      <c r="C743" s="731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5"/>
      <c r="B744" s="728"/>
      <c r="C744" s="732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251</v>
      </c>
      <c r="AA744" s="26" t="s">
        <v>24</v>
      </c>
      <c r="AB744" s="26" t="s">
        <v>53</v>
      </c>
      <c r="AC744" s="26" t="s">
        <v>47</v>
      </c>
      <c r="AD744" s="26" t="s">
        <v>56</v>
      </c>
      <c r="AE744" s="11" t="s">
        <v>55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3"/>
      <c r="B746" s="64"/>
      <c r="C746" s="65"/>
      <c r="D746" s="66"/>
      <c r="E746" s="67"/>
      <c r="F746" s="68"/>
      <c r="G746" s="69"/>
      <c r="H746" s="70"/>
      <c r="I746" s="67"/>
      <c r="J746" s="68"/>
      <c r="K746" s="69"/>
      <c r="L746" s="66"/>
      <c r="M746" s="67"/>
      <c r="N746" s="68"/>
      <c r="O746" s="69"/>
      <c r="P746" s="66"/>
      <c r="Q746" s="67"/>
      <c r="R746" s="64"/>
      <c r="S746" s="69"/>
      <c r="T746" s="70"/>
      <c r="U746" s="69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1"/>
      <c r="B747" s="64"/>
      <c r="C747" s="69"/>
      <c r="D747" s="68"/>
      <c r="E747" s="69"/>
      <c r="F747" s="68"/>
      <c r="G747" s="69"/>
      <c r="H747" s="64"/>
      <c r="I747" s="69"/>
      <c r="J747" s="68"/>
      <c r="K747" s="69"/>
      <c r="L747" s="68"/>
      <c r="M747" s="69"/>
      <c r="N747" s="68"/>
      <c r="O747" s="69"/>
      <c r="P747" s="68"/>
      <c r="Q747" s="69"/>
      <c r="R747" s="64"/>
      <c r="S747" s="69"/>
      <c r="T747" s="64"/>
      <c r="U747" s="69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1"/>
      <c r="B748" s="72"/>
      <c r="C748" s="73"/>
      <c r="D748" s="68"/>
      <c r="E748" s="67"/>
      <c r="F748" s="68"/>
      <c r="G748" s="69"/>
      <c r="H748" s="70"/>
      <c r="I748" s="67"/>
      <c r="J748" s="68"/>
      <c r="K748" s="69"/>
      <c r="L748" s="66"/>
      <c r="M748" s="67"/>
      <c r="N748" s="68"/>
      <c r="O748" s="69"/>
      <c r="P748" s="66"/>
      <c r="Q748" s="67"/>
      <c r="R748" s="64"/>
      <c r="S748" s="69"/>
      <c r="T748" s="70"/>
      <c r="U748" s="69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3"/>
      <c r="B749" s="64"/>
      <c r="C749" s="65"/>
      <c r="D749" s="66"/>
      <c r="E749" s="67"/>
      <c r="F749" s="68"/>
      <c r="G749" s="69"/>
      <c r="H749" s="70"/>
      <c r="I749" s="67"/>
      <c r="J749" s="68"/>
      <c r="K749" s="69"/>
      <c r="L749" s="66"/>
      <c r="M749" s="67"/>
      <c r="N749" s="68"/>
      <c r="O749" s="69"/>
      <c r="P749" s="66"/>
      <c r="Q749" s="67"/>
      <c r="R749" s="64"/>
      <c r="S749" s="69"/>
      <c r="T749" s="70"/>
      <c r="U749" s="69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1"/>
      <c r="B750" s="64"/>
      <c r="C750" s="69"/>
      <c r="D750" s="68"/>
      <c r="E750" s="69"/>
      <c r="F750" s="68"/>
      <c r="G750" s="69"/>
      <c r="H750" s="64"/>
      <c r="I750" s="69"/>
      <c r="J750" s="68"/>
      <c r="K750" s="69"/>
      <c r="L750" s="68"/>
      <c r="M750" s="69"/>
      <c r="N750" s="68"/>
      <c r="O750" s="69"/>
      <c r="P750" s="68"/>
      <c r="Q750" s="69"/>
      <c r="R750" s="64"/>
      <c r="S750" s="69"/>
      <c r="T750" s="64"/>
      <c r="U750" s="69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3"/>
      <c r="B751" s="64"/>
      <c r="C751" s="65"/>
      <c r="D751" s="66"/>
      <c r="E751" s="67"/>
      <c r="F751" s="68"/>
      <c r="G751" s="69"/>
      <c r="H751" s="70"/>
      <c r="I751" s="67"/>
      <c r="J751" s="68"/>
      <c r="K751" s="69"/>
      <c r="L751" s="66"/>
      <c r="M751" s="67"/>
      <c r="N751" s="68"/>
      <c r="O751" s="69"/>
      <c r="P751" s="66"/>
      <c r="Q751" s="67"/>
      <c r="R751" s="64"/>
      <c r="S751" s="69"/>
      <c r="T751" s="70"/>
      <c r="U751" s="69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3"/>
      <c r="B752" s="64"/>
      <c r="C752" s="65"/>
      <c r="D752" s="66"/>
      <c r="E752" s="67"/>
      <c r="F752" s="68"/>
      <c r="G752" s="69"/>
      <c r="H752" s="70"/>
      <c r="I752" s="67"/>
      <c r="J752" s="68"/>
      <c r="K752" s="69"/>
      <c r="L752" s="66"/>
      <c r="M752" s="67"/>
      <c r="N752" s="68"/>
      <c r="O752" s="69"/>
      <c r="P752" s="66"/>
      <c r="Q752" s="67"/>
      <c r="R752" s="64"/>
      <c r="S752" s="69"/>
      <c r="T752" s="70"/>
      <c r="U752" s="69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3"/>
      <c r="B753" s="64"/>
      <c r="C753" s="65"/>
      <c r="D753" s="66"/>
      <c r="E753" s="67"/>
      <c r="F753" s="68"/>
      <c r="G753" s="69"/>
      <c r="H753" s="70"/>
      <c r="I753" s="67"/>
      <c r="J753" s="68"/>
      <c r="K753" s="69"/>
      <c r="L753" s="66"/>
      <c r="M753" s="67"/>
      <c r="N753" s="68"/>
      <c r="O753" s="69"/>
      <c r="P753" s="66"/>
      <c r="Q753" s="67"/>
      <c r="R753" s="64"/>
      <c r="S753" s="69"/>
      <c r="T753" s="70"/>
      <c r="U753" s="69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3"/>
      <c r="B754" s="64"/>
      <c r="C754" s="65"/>
      <c r="D754" s="66"/>
      <c r="E754" s="67"/>
      <c r="F754" s="68"/>
      <c r="G754" s="69"/>
      <c r="H754" s="70"/>
      <c r="I754" s="67"/>
      <c r="J754" s="68"/>
      <c r="K754" s="69"/>
      <c r="L754" s="66"/>
      <c r="M754" s="67"/>
      <c r="N754" s="68"/>
      <c r="O754" s="69"/>
      <c r="P754" s="66"/>
      <c r="Q754" s="67"/>
      <c r="R754" s="64"/>
      <c r="S754" s="69"/>
      <c r="T754" s="70"/>
      <c r="U754" s="69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72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88" t="s">
        <v>250</v>
      </c>
      <c r="Y772" s="25"/>
      <c r="Z772" s="25"/>
      <c r="AA772" s="25"/>
      <c r="AB772" s="25"/>
      <c r="AC772" s="25"/>
      <c r="AD772" s="25"/>
      <c r="AE772" s="25"/>
    </row>
    <row r="773" spans="1:31">
      <c r="X773" s="287" t="str">
        <f>IF(全体項目一覧_60!AN112="","",全体項目一覧_60!AN112)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3"/>
      <c r="B776" s="714"/>
      <c r="C776" s="714"/>
      <c r="D776" s="714"/>
      <c r="E776" s="714"/>
      <c r="F776" s="714"/>
      <c r="G776" s="714"/>
      <c r="H776" s="714"/>
      <c r="I776" s="714"/>
      <c r="J776" s="714"/>
      <c r="K776" s="715"/>
      <c r="L776" s="12" t="s">
        <v>18</v>
      </c>
      <c r="M776" s="707" t="str">
        <f>$M$38</f>
        <v>％FAT （体脂肪率） は 13.0％以下 を基準とする</v>
      </c>
      <c r="N776" s="707"/>
      <c r="O776" s="707"/>
      <c r="P776" s="707"/>
      <c r="Q776" s="707"/>
      <c r="R776" s="707"/>
      <c r="S776" s="707"/>
      <c r="T776" s="708" t="s">
        <v>249</v>
      </c>
      <c r="U776" s="708"/>
      <c r="X776" s="12"/>
      <c r="Y776" s="114"/>
      <c r="Z776" s="114"/>
      <c r="AA776" s="114"/>
      <c r="AB776" s="114"/>
      <c r="AC776" s="114"/>
      <c r="AD776" s="114"/>
      <c r="AE776" s="114"/>
    </row>
    <row r="777" spans="1:31">
      <c r="A777" s="716"/>
      <c r="B777" s="717"/>
      <c r="C777" s="717"/>
      <c r="D777" s="717"/>
      <c r="E777" s="717"/>
      <c r="F777" s="717"/>
      <c r="G777" s="717"/>
      <c r="H777" s="717"/>
      <c r="I777" s="717"/>
      <c r="J777" s="717"/>
      <c r="K777" s="718"/>
      <c r="L777" s="12" t="s">
        <v>18</v>
      </c>
      <c r="M777" s="703" t="str">
        <f>$M$39</f>
        <v>BMI は 18.0 ～ 23.0 を標準範囲 【ＶＢ男子：中学生】 とする</v>
      </c>
      <c r="N777" s="703"/>
      <c r="O777" s="703"/>
      <c r="P777" s="703"/>
      <c r="Q777" s="703"/>
      <c r="R777" s="703"/>
      <c r="S777" s="703"/>
      <c r="T777" s="704" t="str">
        <f>X773</f>
        <v/>
      </c>
      <c r="U777" s="705"/>
      <c r="X777" s="12"/>
      <c r="Y777" s="115"/>
      <c r="Z777" s="115"/>
      <c r="AA777" s="115"/>
      <c r="AB777" s="115"/>
      <c r="AC777" s="115"/>
      <c r="AD777" s="115"/>
      <c r="AE777" s="115"/>
    </row>
    <row r="778" spans="1:31" ht="14.25">
      <c r="A778" s="729" t="str">
        <f>$A$40</f>
        <v>フォーマット作成者　：　Komuro Consulting Group　小室匡史</v>
      </c>
      <c r="B778" s="729"/>
      <c r="C778" s="729"/>
      <c r="D778" s="729"/>
      <c r="E778" s="729"/>
      <c r="F778" s="729"/>
      <c r="G778" s="729"/>
      <c r="H778" s="729"/>
      <c r="I778" s="729"/>
      <c r="J778" s="729"/>
      <c r="K778" s="729"/>
      <c r="L778" s="263" t="s">
        <v>18</v>
      </c>
      <c r="M778" s="706" t="str">
        <f>$M$40</f>
        <v>LBM ： Lean Body Mass （除脂肪体重） は増加傾向が望ましい</v>
      </c>
      <c r="N778" s="706"/>
      <c r="O778" s="706"/>
      <c r="P778" s="706"/>
      <c r="Q778" s="706"/>
      <c r="R778" s="706"/>
      <c r="S778" s="706"/>
      <c r="T778" s="705"/>
      <c r="U778" s="705"/>
      <c r="X778" s="12"/>
      <c r="Y778" s="116"/>
      <c r="Z778" s="116"/>
      <c r="AA778" s="116"/>
      <c r="AB778" s="116"/>
      <c r="AC778" s="116"/>
      <c r="AD778" s="116"/>
      <c r="AE778" s="116"/>
    </row>
    <row r="780" spans="1:31" ht="30" customHeight="1">
      <c r="A780" s="709" t="str">
        <f>$A$1</f>
        <v>●●チームバレーボール体力指数　レーダーチャート</v>
      </c>
      <c r="B780" s="709"/>
      <c r="C780" s="709"/>
      <c r="D780" s="709"/>
      <c r="E780" s="709"/>
      <c r="F780" s="709"/>
      <c r="G780" s="709"/>
      <c r="H780" s="709"/>
      <c r="I780" s="709"/>
      <c r="J780" s="709"/>
      <c r="K780" s="709"/>
      <c r="L780" s="709"/>
      <c r="M780" s="709"/>
      <c r="N780" s="709"/>
      <c r="O780" s="709"/>
      <c r="P780" s="709"/>
      <c r="Q780" s="709"/>
      <c r="R780" s="709"/>
      <c r="S780" s="709"/>
      <c r="T780" s="709"/>
      <c r="U780" s="709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233" t="s">
        <v>10</v>
      </c>
      <c r="B781" s="710" t="str">
        <f>IF(表示変換!B25="","",表示変換!B25)</f>
        <v/>
      </c>
      <c r="C781" s="710"/>
      <c r="D781" s="9"/>
      <c r="E781" s="233" t="s">
        <v>11</v>
      </c>
      <c r="F781" s="711" t="str">
        <f>IF(表示変換!I25="","",表示変換!I25)</f>
        <v/>
      </c>
      <c r="G781" s="711"/>
      <c r="H781" s="234" t="s">
        <v>12</v>
      </c>
      <c r="I781" s="14"/>
      <c r="J781" s="234" t="s">
        <v>13</v>
      </c>
      <c r="K781" s="711" t="str">
        <f>IF(表示変換!J25="","",表示変換!J25)</f>
        <v/>
      </c>
      <c r="L781" s="711"/>
      <c r="M781" s="233" t="s">
        <v>14</v>
      </c>
      <c r="N781" s="6"/>
      <c r="O781" s="710" t="s">
        <v>15</v>
      </c>
      <c r="P781" s="710"/>
      <c r="Q781" s="710" t="str">
        <f>IF(表示変換!H25="","",表示変換!H25)</f>
        <v/>
      </c>
      <c r="R781" s="710"/>
      <c r="S781" s="712" t="str">
        <f>IF(入力!$C$4="","",入力!$C$4)</f>
        <v>2018.01.01</v>
      </c>
      <c r="T781" s="712"/>
      <c r="U781" s="9" t="s">
        <v>78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3" t="s">
        <v>5</v>
      </c>
      <c r="B783" s="726" t="s">
        <v>6</v>
      </c>
      <c r="C783" s="730" t="s">
        <v>0</v>
      </c>
      <c r="D783" s="721" t="s">
        <v>28</v>
      </c>
      <c r="E783" s="722"/>
      <c r="F783" s="721" t="s">
        <v>40</v>
      </c>
      <c r="G783" s="722"/>
      <c r="H783" s="721" t="s">
        <v>272</v>
      </c>
      <c r="I783" s="722"/>
      <c r="J783" s="721" t="s">
        <v>26</v>
      </c>
      <c r="K783" s="722"/>
      <c r="L783" s="719" t="s">
        <v>41</v>
      </c>
      <c r="M783" s="720"/>
      <c r="N783" s="719" t="s">
        <v>42</v>
      </c>
      <c r="O783" s="720"/>
      <c r="P783" s="719" t="s">
        <v>27</v>
      </c>
      <c r="Q783" s="720"/>
      <c r="R783" s="721" t="s">
        <v>29</v>
      </c>
      <c r="S783" s="722"/>
      <c r="T783" s="119" t="s">
        <v>1</v>
      </c>
      <c r="U783" s="120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4"/>
      <c r="B784" s="727"/>
      <c r="C784" s="731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5"/>
      <c r="B785" s="728"/>
      <c r="C785" s="732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251</v>
      </c>
      <c r="AA785" s="26" t="s">
        <v>24</v>
      </c>
      <c r="AB785" s="26" t="s">
        <v>53</v>
      </c>
      <c r="AC785" s="26" t="s">
        <v>47</v>
      </c>
      <c r="AD785" s="26" t="s">
        <v>56</v>
      </c>
      <c r="AE785" s="11" t="s">
        <v>55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3"/>
      <c r="B787" s="64"/>
      <c r="C787" s="65"/>
      <c r="D787" s="66"/>
      <c r="E787" s="67"/>
      <c r="F787" s="68"/>
      <c r="G787" s="69"/>
      <c r="H787" s="70"/>
      <c r="I787" s="67"/>
      <c r="J787" s="68"/>
      <c r="K787" s="69"/>
      <c r="L787" s="66"/>
      <c r="M787" s="67"/>
      <c r="N787" s="68"/>
      <c r="O787" s="69"/>
      <c r="P787" s="66"/>
      <c r="Q787" s="67"/>
      <c r="R787" s="64"/>
      <c r="S787" s="69"/>
      <c r="T787" s="70"/>
      <c r="U787" s="69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1"/>
      <c r="B788" s="64"/>
      <c r="C788" s="69"/>
      <c r="D788" s="68"/>
      <c r="E788" s="69"/>
      <c r="F788" s="68"/>
      <c r="G788" s="69"/>
      <c r="H788" s="64"/>
      <c r="I788" s="69"/>
      <c r="J788" s="68"/>
      <c r="K788" s="69"/>
      <c r="L788" s="68"/>
      <c r="M788" s="69"/>
      <c r="N788" s="68"/>
      <c r="O788" s="69"/>
      <c r="P788" s="68"/>
      <c r="Q788" s="69"/>
      <c r="R788" s="64"/>
      <c r="S788" s="69"/>
      <c r="T788" s="64"/>
      <c r="U788" s="69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1"/>
      <c r="B789" s="72"/>
      <c r="C789" s="73"/>
      <c r="D789" s="68"/>
      <c r="E789" s="67"/>
      <c r="F789" s="68"/>
      <c r="G789" s="69"/>
      <c r="H789" s="70"/>
      <c r="I789" s="67"/>
      <c r="J789" s="68"/>
      <c r="K789" s="69"/>
      <c r="L789" s="66"/>
      <c r="M789" s="67"/>
      <c r="N789" s="68"/>
      <c r="O789" s="69"/>
      <c r="P789" s="66"/>
      <c r="Q789" s="67"/>
      <c r="R789" s="64"/>
      <c r="S789" s="69"/>
      <c r="T789" s="70"/>
      <c r="U789" s="69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3"/>
      <c r="B790" s="64"/>
      <c r="C790" s="65"/>
      <c r="D790" s="66"/>
      <c r="E790" s="67"/>
      <c r="F790" s="68"/>
      <c r="G790" s="69"/>
      <c r="H790" s="70"/>
      <c r="I790" s="67"/>
      <c r="J790" s="68"/>
      <c r="K790" s="69"/>
      <c r="L790" s="66"/>
      <c r="M790" s="67"/>
      <c r="N790" s="68"/>
      <c r="O790" s="69"/>
      <c r="P790" s="66"/>
      <c r="Q790" s="67"/>
      <c r="R790" s="64"/>
      <c r="S790" s="69"/>
      <c r="T790" s="70"/>
      <c r="U790" s="69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1"/>
      <c r="B791" s="64"/>
      <c r="C791" s="69"/>
      <c r="D791" s="68"/>
      <c r="E791" s="69"/>
      <c r="F791" s="68"/>
      <c r="G791" s="69"/>
      <c r="H791" s="64"/>
      <c r="I791" s="69"/>
      <c r="J791" s="68"/>
      <c r="K791" s="69"/>
      <c r="L791" s="68"/>
      <c r="M791" s="69"/>
      <c r="N791" s="68"/>
      <c r="O791" s="69"/>
      <c r="P791" s="68"/>
      <c r="Q791" s="69"/>
      <c r="R791" s="64"/>
      <c r="S791" s="69"/>
      <c r="T791" s="64"/>
      <c r="U791" s="69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3"/>
      <c r="B792" s="64"/>
      <c r="C792" s="65"/>
      <c r="D792" s="66"/>
      <c r="E792" s="67"/>
      <c r="F792" s="68"/>
      <c r="G792" s="69"/>
      <c r="H792" s="70"/>
      <c r="I792" s="67"/>
      <c r="J792" s="68"/>
      <c r="K792" s="69"/>
      <c r="L792" s="66"/>
      <c r="M792" s="67"/>
      <c r="N792" s="68"/>
      <c r="O792" s="69"/>
      <c r="P792" s="66"/>
      <c r="Q792" s="67"/>
      <c r="R792" s="64"/>
      <c r="S792" s="69"/>
      <c r="T792" s="70"/>
      <c r="U792" s="69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3"/>
      <c r="B793" s="64"/>
      <c r="C793" s="65"/>
      <c r="D793" s="66"/>
      <c r="E793" s="67"/>
      <c r="F793" s="68"/>
      <c r="G793" s="69"/>
      <c r="H793" s="70"/>
      <c r="I793" s="67"/>
      <c r="J793" s="68"/>
      <c r="K793" s="69"/>
      <c r="L793" s="66"/>
      <c r="M793" s="67"/>
      <c r="N793" s="68"/>
      <c r="O793" s="69"/>
      <c r="P793" s="66"/>
      <c r="Q793" s="67"/>
      <c r="R793" s="64"/>
      <c r="S793" s="69"/>
      <c r="T793" s="70"/>
      <c r="U793" s="69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3"/>
      <c r="B794" s="64"/>
      <c r="C794" s="65"/>
      <c r="D794" s="66"/>
      <c r="E794" s="67"/>
      <c r="F794" s="68"/>
      <c r="G794" s="69"/>
      <c r="H794" s="70"/>
      <c r="I794" s="67"/>
      <c r="J794" s="68"/>
      <c r="K794" s="69"/>
      <c r="L794" s="66"/>
      <c r="M794" s="67"/>
      <c r="N794" s="68"/>
      <c r="O794" s="69"/>
      <c r="P794" s="66"/>
      <c r="Q794" s="67"/>
      <c r="R794" s="64"/>
      <c r="S794" s="69"/>
      <c r="T794" s="70"/>
      <c r="U794" s="69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3"/>
      <c r="B795" s="64"/>
      <c r="C795" s="65"/>
      <c r="D795" s="66"/>
      <c r="E795" s="67"/>
      <c r="F795" s="68"/>
      <c r="G795" s="69"/>
      <c r="H795" s="70"/>
      <c r="I795" s="67"/>
      <c r="J795" s="68"/>
      <c r="K795" s="69"/>
      <c r="L795" s="66"/>
      <c r="M795" s="67"/>
      <c r="N795" s="68"/>
      <c r="O795" s="69"/>
      <c r="P795" s="66"/>
      <c r="Q795" s="67"/>
      <c r="R795" s="64"/>
      <c r="S795" s="69"/>
      <c r="T795" s="70"/>
      <c r="U795" s="69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72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88" t="s">
        <v>250</v>
      </c>
      <c r="Y813" s="25"/>
      <c r="Z813" s="25"/>
      <c r="AA813" s="25"/>
      <c r="AB813" s="25"/>
      <c r="AC813" s="25"/>
      <c r="AD813" s="25"/>
      <c r="AE813" s="25"/>
    </row>
    <row r="814" spans="1:31">
      <c r="X814" s="287" t="str">
        <f>IF(全体項目一覧_60!AN113="","",全体項目一覧_60!AN113)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3"/>
      <c r="B817" s="714"/>
      <c r="C817" s="714"/>
      <c r="D817" s="714"/>
      <c r="E817" s="714"/>
      <c r="F817" s="714"/>
      <c r="G817" s="714"/>
      <c r="H817" s="714"/>
      <c r="I817" s="714"/>
      <c r="J817" s="714"/>
      <c r="K817" s="715"/>
      <c r="L817" s="12" t="s">
        <v>18</v>
      </c>
      <c r="M817" s="707" t="str">
        <f>$M$38</f>
        <v>％FAT （体脂肪率） は 13.0％以下 を基準とする</v>
      </c>
      <c r="N817" s="707"/>
      <c r="O817" s="707"/>
      <c r="P817" s="707"/>
      <c r="Q817" s="707"/>
      <c r="R817" s="707"/>
      <c r="S817" s="707"/>
      <c r="T817" s="708" t="s">
        <v>249</v>
      </c>
      <c r="U817" s="708"/>
      <c r="X817" s="12"/>
      <c r="Y817" s="114"/>
      <c r="Z817" s="114"/>
      <c r="AA817" s="114"/>
      <c r="AB817" s="114"/>
      <c r="AC817" s="114"/>
      <c r="AD817" s="114"/>
      <c r="AE817" s="114"/>
    </row>
    <row r="818" spans="1:31">
      <c r="A818" s="716"/>
      <c r="B818" s="717"/>
      <c r="C818" s="717"/>
      <c r="D818" s="717"/>
      <c r="E818" s="717"/>
      <c r="F818" s="717"/>
      <c r="G818" s="717"/>
      <c r="H818" s="717"/>
      <c r="I818" s="717"/>
      <c r="J818" s="717"/>
      <c r="K818" s="718"/>
      <c r="L818" s="12" t="s">
        <v>18</v>
      </c>
      <c r="M818" s="703" t="str">
        <f>$M$39</f>
        <v>BMI は 18.0 ～ 23.0 を標準範囲 【ＶＢ男子：中学生】 とする</v>
      </c>
      <c r="N818" s="703"/>
      <c r="O818" s="703"/>
      <c r="P818" s="703"/>
      <c r="Q818" s="703"/>
      <c r="R818" s="703"/>
      <c r="S818" s="703"/>
      <c r="T818" s="704" t="str">
        <f>X814</f>
        <v/>
      </c>
      <c r="U818" s="705"/>
      <c r="X818" s="12"/>
      <c r="Y818" s="115"/>
      <c r="Z818" s="115"/>
      <c r="AA818" s="115"/>
      <c r="AB818" s="115"/>
      <c r="AC818" s="115"/>
      <c r="AD818" s="115"/>
      <c r="AE818" s="115"/>
    </row>
    <row r="819" spans="1:31" ht="14.25">
      <c r="A819" s="729" t="str">
        <f>$A$40</f>
        <v>フォーマット作成者　：　Komuro Consulting Group　小室匡史</v>
      </c>
      <c r="B819" s="729"/>
      <c r="C819" s="729"/>
      <c r="D819" s="729"/>
      <c r="E819" s="729"/>
      <c r="F819" s="729"/>
      <c r="G819" s="729"/>
      <c r="H819" s="729"/>
      <c r="I819" s="729"/>
      <c r="J819" s="729"/>
      <c r="K819" s="729"/>
      <c r="L819" s="263" t="s">
        <v>18</v>
      </c>
      <c r="M819" s="706" t="str">
        <f>$M$40</f>
        <v>LBM ： Lean Body Mass （除脂肪体重） は増加傾向が望ましい</v>
      </c>
      <c r="N819" s="706"/>
      <c r="O819" s="706"/>
      <c r="P819" s="706"/>
      <c r="Q819" s="706"/>
      <c r="R819" s="706"/>
      <c r="S819" s="706"/>
      <c r="T819" s="705"/>
      <c r="U819" s="705"/>
      <c r="X819" s="12"/>
      <c r="Y819" s="116"/>
      <c r="Z819" s="116"/>
      <c r="AA819" s="116"/>
      <c r="AB819" s="116"/>
      <c r="AC819" s="116"/>
      <c r="AD819" s="116"/>
      <c r="AE819" s="116"/>
    </row>
    <row r="821" spans="1:31" ht="30" customHeight="1">
      <c r="A821" s="709" t="str">
        <f>$A$1</f>
        <v>●●チームバレーボール体力指数　レーダーチャート</v>
      </c>
      <c r="B821" s="709"/>
      <c r="C821" s="709"/>
      <c r="D821" s="709"/>
      <c r="E821" s="709"/>
      <c r="F821" s="709"/>
      <c r="G821" s="709"/>
      <c r="H821" s="709"/>
      <c r="I821" s="709"/>
      <c r="J821" s="709"/>
      <c r="K821" s="709"/>
      <c r="L821" s="709"/>
      <c r="M821" s="709"/>
      <c r="N821" s="709"/>
      <c r="O821" s="709"/>
      <c r="P821" s="709"/>
      <c r="Q821" s="709"/>
      <c r="R821" s="709"/>
      <c r="S821" s="709"/>
      <c r="T821" s="709"/>
      <c r="U821" s="709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233" t="s">
        <v>10</v>
      </c>
      <c r="B822" s="733" t="str">
        <f>IF(表示変換!B26="","",表示変換!B26)</f>
        <v/>
      </c>
      <c r="C822" s="733"/>
      <c r="D822" s="9"/>
      <c r="E822" s="233" t="s">
        <v>11</v>
      </c>
      <c r="F822" s="711" t="str">
        <f>IF(表示変換!I26="","",表示変換!I26)</f>
        <v/>
      </c>
      <c r="G822" s="711"/>
      <c r="H822" s="234" t="s">
        <v>12</v>
      </c>
      <c r="I822" s="14"/>
      <c r="J822" s="234" t="s">
        <v>13</v>
      </c>
      <c r="K822" s="711" t="str">
        <f>IF(表示変換!J26="","",表示変換!J26)</f>
        <v/>
      </c>
      <c r="L822" s="711"/>
      <c r="M822" s="233" t="s">
        <v>14</v>
      </c>
      <c r="N822" s="6"/>
      <c r="O822" s="710" t="s">
        <v>15</v>
      </c>
      <c r="P822" s="710"/>
      <c r="Q822" s="710" t="str">
        <f>IF(表示変換!H26="","",表示変換!H26)</f>
        <v/>
      </c>
      <c r="R822" s="710"/>
      <c r="S822" s="712" t="str">
        <f>IF(入力!$C$4="","",入力!$C$4)</f>
        <v>2018.01.01</v>
      </c>
      <c r="T822" s="712"/>
      <c r="U822" s="9" t="s">
        <v>78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3" t="s">
        <v>5</v>
      </c>
      <c r="B824" s="726" t="s">
        <v>6</v>
      </c>
      <c r="C824" s="730" t="s">
        <v>0</v>
      </c>
      <c r="D824" s="721" t="s">
        <v>28</v>
      </c>
      <c r="E824" s="722"/>
      <c r="F824" s="721" t="s">
        <v>40</v>
      </c>
      <c r="G824" s="722"/>
      <c r="H824" s="721" t="s">
        <v>272</v>
      </c>
      <c r="I824" s="722"/>
      <c r="J824" s="721" t="s">
        <v>26</v>
      </c>
      <c r="K824" s="722"/>
      <c r="L824" s="719" t="s">
        <v>41</v>
      </c>
      <c r="M824" s="720"/>
      <c r="N824" s="719" t="s">
        <v>42</v>
      </c>
      <c r="O824" s="720"/>
      <c r="P824" s="719" t="s">
        <v>27</v>
      </c>
      <c r="Q824" s="720"/>
      <c r="R824" s="721" t="s">
        <v>29</v>
      </c>
      <c r="S824" s="722"/>
      <c r="T824" s="119" t="s">
        <v>1</v>
      </c>
      <c r="U824" s="120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4"/>
      <c r="B825" s="727"/>
      <c r="C825" s="731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5"/>
      <c r="B826" s="728"/>
      <c r="C826" s="732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251</v>
      </c>
      <c r="AA826" s="26" t="s">
        <v>24</v>
      </c>
      <c r="AB826" s="26" t="s">
        <v>53</v>
      </c>
      <c r="AC826" s="26" t="s">
        <v>47</v>
      </c>
      <c r="AD826" s="26" t="s">
        <v>56</v>
      </c>
      <c r="AE826" s="11" t="s">
        <v>55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3"/>
      <c r="B828" s="64"/>
      <c r="C828" s="65"/>
      <c r="D828" s="66"/>
      <c r="E828" s="67"/>
      <c r="F828" s="68"/>
      <c r="G828" s="69"/>
      <c r="H828" s="70"/>
      <c r="I828" s="67"/>
      <c r="J828" s="68"/>
      <c r="K828" s="69"/>
      <c r="L828" s="66"/>
      <c r="M828" s="67"/>
      <c r="N828" s="68"/>
      <c r="O828" s="69"/>
      <c r="P828" s="66"/>
      <c r="Q828" s="67"/>
      <c r="R828" s="64"/>
      <c r="S828" s="69"/>
      <c r="T828" s="70"/>
      <c r="U828" s="69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1"/>
      <c r="B829" s="64"/>
      <c r="C829" s="69"/>
      <c r="D829" s="68"/>
      <c r="E829" s="69"/>
      <c r="F829" s="68"/>
      <c r="G829" s="69"/>
      <c r="H829" s="64"/>
      <c r="I829" s="69"/>
      <c r="J829" s="68"/>
      <c r="K829" s="69"/>
      <c r="L829" s="68"/>
      <c r="M829" s="69"/>
      <c r="N829" s="68"/>
      <c r="O829" s="69"/>
      <c r="P829" s="68"/>
      <c r="Q829" s="69"/>
      <c r="R829" s="64"/>
      <c r="S829" s="69"/>
      <c r="T829" s="64"/>
      <c r="U829" s="69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1"/>
      <c r="B830" s="72"/>
      <c r="C830" s="73"/>
      <c r="D830" s="68"/>
      <c r="E830" s="67"/>
      <c r="F830" s="68"/>
      <c r="G830" s="69"/>
      <c r="H830" s="70"/>
      <c r="I830" s="67"/>
      <c r="J830" s="68"/>
      <c r="K830" s="69"/>
      <c r="L830" s="66"/>
      <c r="M830" s="67"/>
      <c r="N830" s="68"/>
      <c r="O830" s="69"/>
      <c r="P830" s="66"/>
      <c r="Q830" s="67"/>
      <c r="R830" s="64"/>
      <c r="S830" s="69"/>
      <c r="T830" s="70"/>
      <c r="U830" s="69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3"/>
      <c r="B831" s="64"/>
      <c r="C831" s="65"/>
      <c r="D831" s="66"/>
      <c r="E831" s="67"/>
      <c r="F831" s="68"/>
      <c r="G831" s="69"/>
      <c r="H831" s="70"/>
      <c r="I831" s="67"/>
      <c r="J831" s="68"/>
      <c r="K831" s="69"/>
      <c r="L831" s="66"/>
      <c r="M831" s="67"/>
      <c r="N831" s="68"/>
      <c r="O831" s="69"/>
      <c r="P831" s="66"/>
      <c r="Q831" s="67"/>
      <c r="R831" s="64"/>
      <c r="S831" s="69"/>
      <c r="T831" s="70"/>
      <c r="U831" s="69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1"/>
      <c r="B832" s="64"/>
      <c r="C832" s="69"/>
      <c r="D832" s="68"/>
      <c r="E832" s="69"/>
      <c r="F832" s="68"/>
      <c r="G832" s="69"/>
      <c r="H832" s="64"/>
      <c r="I832" s="69"/>
      <c r="J832" s="68"/>
      <c r="K832" s="69"/>
      <c r="L832" s="68"/>
      <c r="M832" s="69"/>
      <c r="N832" s="68"/>
      <c r="O832" s="69"/>
      <c r="P832" s="68"/>
      <c r="Q832" s="69"/>
      <c r="R832" s="64"/>
      <c r="S832" s="69"/>
      <c r="T832" s="64"/>
      <c r="U832" s="69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3"/>
      <c r="B833" s="64"/>
      <c r="C833" s="65"/>
      <c r="D833" s="66"/>
      <c r="E833" s="67"/>
      <c r="F833" s="68"/>
      <c r="G833" s="69"/>
      <c r="H833" s="70"/>
      <c r="I833" s="67"/>
      <c r="J833" s="68"/>
      <c r="K833" s="69"/>
      <c r="L833" s="66"/>
      <c r="M833" s="67"/>
      <c r="N833" s="68"/>
      <c r="O833" s="69"/>
      <c r="P833" s="66"/>
      <c r="Q833" s="67"/>
      <c r="R833" s="64"/>
      <c r="S833" s="69"/>
      <c r="T833" s="70"/>
      <c r="U833" s="69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3"/>
      <c r="B834" s="64"/>
      <c r="C834" s="65"/>
      <c r="D834" s="66"/>
      <c r="E834" s="67"/>
      <c r="F834" s="68"/>
      <c r="G834" s="69"/>
      <c r="H834" s="70"/>
      <c r="I834" s="67"/>
      <c r="J834" s="68"/>
      <c r="K834" s="69"/>
      <c r="L834" s="66"/>
      <c r="M834" s="67"/>
      <c r="N834" s="68"/>
      <c r="O834" s="69"/>
      <c r="P834" s="66"/>
      <c r="Q834" s="67"/>
      <c r="R834" s="64"/>
      <c r="S834" s="69"/>
      <c r="T834" s="70"/>
      <c r="U834" s="69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3"/>
      <c r="B835" s="64"/>
      <c r="C835" s="65"/>
      <c r="D835" s="66"/>
      <c r="E835" s="67"/>
      <c r="F835" s="68"/>
      <c r="G835" s="69"/>
      <c r="H835" s="70"/>
      <c r="I835" s="67"/>
      <c r="J835" s="68"/>
      <c r="K835" s="69"/>
      <c r="L835" s="66"/>
      <c r="M835" s="67"/>
      <c r="N835" s="68"/>
      <c r="O835" s="69"/>
      <c r="P835" s="66"/>
      <c r="Q835" s="67"/>
      <c r="R835" s="64"/>
      <c r="S835" s="69"/>
      <c r="T835" s="70"/>
      <c r="U835" s="69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3"/>
      <c r="B836" s="64"/>
      <c r="C836" s="65"/>
      <c r="D836" s="66"/>
      <c r="E836" s="67"/>
      <c r="F836" s="68"/>
      <c r="G836" s="69"/>
      <c r="H836" s="70"/>
      <c r="I836" s="67"/>
      <c r="J836" s="68"/>
      <c r="K836" s="69"/>
      <c r="L836" s="66"/>
      <c r="M836" s="67"/>
      <c r="N836" s="68"/>
      <c r="O836" s="69"/>
      <c r="P836" s="66"/>
      <c r="Q836" s="67"/>
      <c r="R836" s="64"/>
      <c r="S836" s="69"/>
      <c r="T836" s="70"/>
      <c r="U836" s="69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72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88" t="s">
        <v>250</v>
      </c>
      <c r="Y854" s="25"/>
      <c r="Z854" s="25"/>
      <c r="AA854" s="25"/>
      <c r="AB854" s="25"/>
      <c r="AC854" s="25"/>
      <c r="AD854" s="25"/>
      <c r="AE854" s="25"/>
    </row>
    <row r="855" spans="1:31">
      <c r="X855" s="287" t="str">
        <f>IF(全体項目一覧_60!AN114="","",全体項目一覧_60!AN114)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3"/>
      <c r="B858" s="714"/>
      <c r="C858" s="714"/>
      <c r="D858" s="714"/>
      <c r="E858" s="714"/>
      <c r="F858" s="714"/>
      <c r="G858" s="714"/>
      <c r="H858" s="714"/>
      <c r="I858" s="714"/>
      <c r="J858" s="714"/>
      <c r="K858" s="715"/>
      <c r="L858" s="12" t="s">
        <v>18</v>
      </c>
      <c r="M858" s="707" t="str">
        <f>$M$38</f>
        <v>％FAT （体脂肪率） は 13.0％以下 を基準とする</v>
      </c>
      <c r="N858" s="707"/>
      <c r="O858" s="707"/>
      <c r="P858" s="707"/>
      <c r="Q858" s="707"/>
      <c r="R858" s="707"/>
      <c r="S858" s="707"/>
      <c r="T858" s="708" t="s">
        <v>249</v>
      </c>
      <c r="U858" s="708"/>
      <c r="X858" s="12"/>
      <c r="Y858" s="114"/>
      <c r="Z858" s="114"/>
      <c r="AA858" s="114"/>
      <c r="AB858" s="114"/>
      <c r="AC858" s="114"/>
      <c r="AD858" s="114"/>
      <c r="AE858" s="114"/>
    </row>
    <row r="859" spans="1:31">
      <c r="A859" s="716"/>
      <c r="B859" s="717"/>
      <c r="C859" s="717"/>
      <c r="D859" s="717"/>
      <c r="E859" s="717"/>
      <c r="F859" s="717"/>
      <c r="G859" s="717"/>
      <c r="H859" s="717"/>
      <c r="I859" s="717"/>
      <c r="J859" s="717"/>
      <c r="K859" s="718"/>
      <c r="L859" s="12" t="s">
        <v>18</v>
      </c>
      <c r="M859" s="703" t="str">
        <f>$M$39</f>
        <v>BMI は 18.0 ～ 23.0 を標準範囲 【ＶＢ男子：中学生】 とする</v>
      </c>
      <c r="N859" s="703"/>
      <c r="O859" s="703"/>
      <c r="P859" s="703"/>
      <c r="Q859" s="703"/>
      <c r="R859" s="703"/>
      <c r="S859" s="703"/>
      <c r="T859" s="704" t="str">
        <f>X855</f>
        <v/>
      </c>
      <c r="U859" s="705"/>
      <c r="X859" s="12"/>
      <c r="Y859" s="115"/>
      <c r="Z859" s="115"/>
      <c r="AA859" s="115"/>
      <c r="AB859" s="115"/>
      <c r="AC859" s="115"/>
      <c r="AD859" s="115"/>
      <c r="AE859" s="115"/>
    </row>
    <row r="860" spans="1:31" ht="14.25">
      <c r="A860" s="729" t="str">
        <f>$A$40</f>
        <v>フォーマット作成者　：　Komuro Consulting Group　小室匡史</v>
      </c>
      <c r="B860" s="729"/>
      <c r="C860" s="729"/>
      <c r="D860" s="729"/>
      <c r="E860" s="729"/>
      <c r="F860" s="729"/>
      <c r="G860" s="729"/>
      <c r="H860" s="729"/>
      <c r="I860" s="729"/>
      <c r="J860" s="729"/>
      <c r="K860" s="729"/>
      <c r="L860" s="263" t="s">
        <v>18</v>
      </c>
      <c r="M860" s="706" t="str">
        <f>$M$40</f>
        <v>LBM ： Lean Body Mass （除脂肪体重） は増加傾向が望ましい</v>
      </c>
      <c r="N860" s="706"/>
      <c r="O860" s="706"/>
      <c r="P860" s="706"/>
      <c r="Q860" s="706"/>
      <c r="R860" s="706"/>
      <c r="S860" s="706"/>
      <c r="T860" s="705"/>
      <c r="U860" s="705"/>
      <c r="X860" s="12"/>
      <c r="Y860" s="116"/>
      <c r="Z860" s="116"/>
      <c r="AA860" s="116"/>
      <c r="AB860" s="116"/>
      <c r="AC860" s="116"/>
      <c r="AD860" s="116"/>
      <c r="AE860" s="116"/>
    </row>
    <row r="862" spans="1:31" ht="30" customHeight="1">
      <c r="A862" s="709" t="str">
        <f>$A$1</f>
        <v>●●チームバレーボール体力指数　レーダーチャート</v>
      </c>
      <c r="B862" s="709"/>
      <c r="C862" s="709"/>
      <c r="D862" s="709"/>
      <c r="E862" s="709"/>
      <c r="F862" s="709"/>
      <c r="G862" s="709"/>
      <c r="H862" s="709"/>
      <c r="I862" s="709"/>
      <c r="J862" s="709"/>
      <c r="K862" s="709"/>
      <c r="L862" s="709"/>
      <c r="M862" s="709"/>
      <c r="N862" s="709"/>
      <c r="O862" s="709"/>
      <c r="P862" s="709"/>
      <c r="Q862" s="709"/>
      <c r="R862" s="709"/>
      <c r="S862" s="709"/>
      <c r="T862" s="709"/>
      <c r="U862" s="709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233" t="s">
        <v>10</v>
      </c>
      <c r="B863" s="710" t="str">
        <f>IF(表示変換!B27="","",表示変換!B27)</f>
        <v/>
      </c>
      <c r="C863" s="710"/>
      <c r="D863" s="9"/>
      <c r="E863" s="233" t="s">
        <v>11</v>
      </c>
      <c r="F863" s="711" t="str">
        <f>IF(表示変換!I27="","",表示変換!I27)</f>
        <v/>
      </c>
      <c r="G863" s="711"/>
      <c r="H863" s="234" t="s">
        <v>12</v>
      </c>
      <c r="I863" s="14"/>
      <c r="J863" s="234" t="s">
        <v>13</v>
      </c>
      <c r="K863" s="711" t="str">
        <f>IF(表示変換!J27="","",表示変換!J27)</f>
        <v/>
      </c>
      <c r="L863" s="711"/>
      <c r="M863" s="233" t="s">
        <v>14</v>
      </c>
      <c r="N863" s="6"/>
      <c r="O863" s="710" t="s">
        <v>15</v>
      </c>
      <c r="P863" s="710"/>
      <c r="Q863" s="710" t="str">
        <f>IF(表示変換!H27="","",表示変換!H27)</f>
        <v/>
      </c>
      <c r="R863" s="710"/>
      <c r="S863" s="712" t="str">
        <f>IF(入力!$C$4="","",入力!$C$4)</f>
        <v>2018.01.01</v>
      </c>
      <c r="T863" s="712"/>
      <c r="U863" s="9" t="s">
        <v>78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3" t="s">
        <v>5</v>
      </c>
      <c r="B865" s="726" t="s">
        <v>6</v>
      </c>
      <c r="C865" s="730" t="s">
        <v>0</v>
      </c>
      <c r="D865" s="721" t="s">
        <v>28</v>
      </c>
      <c r="E865" s="722"/>
      <c r="F865" s="721" t="s">
        <v>40</v>
      </c>
      <c r="G865" s="722"/>
      <c r="H865" s="721" t="s">
        <v>272</v>
      </c>
      <c r="I865" s="722"/>
      <c r="J865" s="721" t="s">
        <v>26</v>
      </c>
      <c r="K865" s="722"/>
      <c r="L865" s="719" t="s">
        <v>41</v>
      </c>
      <c r="M865" s="720"/>
      <c r="N865" s="719" t="s">
        <v>42</v>
      </c>
      <c r="O865" s="720"/>
      <c r="P865" s="719" t="s">
        <v>27</v>
      </c>
      <c r="Q865" s="720"/>
      <c r="R865" s="721" t="s">
        <v>29</v>
      </c>
      <c r="S865" s="722"/>
      <c r="T865" s="119" t="s">
        <v>1</v>
      </c>
      <c r="U865" s="120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4"/>
      <c r="B866" s="727"/>
      <c r="C866" s="731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5"/>
      <c r="B867" s="728"/>
      <c r="C867" s="732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251</v>
      </c>
      <c r="AA867" s="26" t="s">
        <v>24</v>
      </c>
      <c r="AB867" s="26" t="s">
        <v>53</v>
      </c>
      <c r="AC867" s="26" t="s">
        <v>47</v>
      </c>
      <c r="AD867" s="26" t="s">
        <v>56</v>
      </c>
      <c r="AE867" s="11" t="s">
        <v>55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3"/>
      <c r="B869" s="64"/>
      <c r="C869" s="65"/>
      <c r="D869" s="66"/>
      <c r="E869" s="67"/>
      <c r="F869" s="68"/>
      <c r="G869" s="69"/>
      <c r="H869" s="70"/>
      <c r="I869" s="67"/>
      <c r="J869" s="68"/>
      <c r="K869" s="69"/>
      <c r="L869" s="66"/>
      <c r="M869" s="67"/>
      <c r="N869" s="68"/>
      <c r="O869" s="69"/>
      <c r="P869" s="66"/>
      <c r="Q869" s="67"/>
      <c r="R869" s="64"/>
      <c r="S869" s="69"/>
      <c r="T869" s="70"/>
      <c r="U869" s="69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1"/>
      <c r="B870" s="64"/>
      <c r="C870" s="69"/>
      <c r="D870" s="68"/>
      <c r="E870" s="69"/>
      <c r="F870" s="68"/>
      <c r="G870" s="69"/>
      <c r="H870" s="64"/>
      <c r="I870" s="69"/>
      <c r="J870" s="68"/>
      <c r="K870" s="69"/>
      <c r="L870" s="68"/>
      <c r="M870" s="69"/>
      <c r="N870" s="68"/>
      <c r="O870" s="69"/>
      <c r="P870" s="68"/>
      <c r="Q870" s="69"/>
      <c r="R870" s="64"/>
      <c r="S870" s="69"/>
      <c r="T870" s="64"/>
      <c r="U870" s="69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1"/>
      <c r="B871" s="72"/>
      <c r="C871" s="73"/>
      <c r="D871" s="68"/>
      <c r="E871" s="67"/>
      <c r="F871" s="68"/>
      <c r="G871" s="69"/>
      <c r="H871" s="70"/>
      <c r="I871" s="67"/>
      <c r="J871" s="68"/>
      <c r="K871" s="69"/>
      <c r="L871" s="66"/>
      <c r="M871" s="67"/>
      <c r="N871" s="68"/>
      <c r="O871" s="69"/>
      <c r="P871" s="66"/>
      <c r="Q871" s="67"/>
      <c r="R871" s="64"/>
      <c r="S871" s="69"/>
      <c r="T871" s="70"/>
      <c r="U871" s="69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3"/>
      <c r="B872" s="64"/>
      <c r="C872" s="65"/>
      <c r="D872" s="66"/>
      <c r="E872" s="67"/>
      <c r="F872" s="68"/>
      <c r="G872" s="69"/>
      <c r="H872" s="70"/>
      <c r="I872" s="67"/>
      <c r="J872" s="68"/>
      <c r="K872" s="69"/>
      <c r="L872" s="66"/>
      <c r="M872" s="67"/>
      <c r="N872" s="68"/>
      <c r="O872" s="69"/>
      <c r="P872" s="66"/>
      <c r="Q872" s="67"/>
      <c r="R872" s="64"/>
      <c r="S872" s="69"/>
      <c r="T872" s="70"/>
      <c r="U872" s="69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1"/>
      <c r="B873" s="64"/>
      <c r="C873" s="69"/>
      <c r="D873" s="68"/>
      <c r="E873" s="69"/>
      <c r="F873" s="68"/>
      <c r="G873" s="69"/>
      <c r="H873" s="64"/>
      <c r="I873" s="69"/>
      <c r="J873" s="68"/>
      <c r="K873" s="69"/>
      <c r="L873" s="68"/>
      <c r="M873" s="69"/>
      <c r="N873" s="68"/>
      <c r="O873" s="69"/>
      <c r="P873" s="68"/>
      <c r="Q873" s="69"/>
      <c r="R873" s="64"/>
      <c r="S873" s="69"/>
      <c r="T873" s="64"/>
      <c r="U873" s="69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3"/>
      <c r="B874" s="64"/>
      <c r="C874" s="65"/>
      <c r="D874" s="66"/>
      <c r="E874" s="67"/>
      <c r="F874" s="68"/>
      <c r="G874" s="69"/>
      <c r="H874" s="70"/>
      <c r="I874" s="67"/>
      <c r="J874" s="68"/>
      <c r="K874" s="69"/>
      <c r="L874" s="66"/>
      <c r="M874" s="67"/>
      <c r="N874" s="68"/>
      <c r="O874" s="69"/>
      <c r="P874" s="66"/>
      <c r="Q874" s="67"/>
      <c r="R874" s="64"/>
      <c r="S874" s="69"/>
      <c r="T874" s="70"/>
      <c r="U874" s="69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3"/>
      <c r="B875" s="64"/>
      <c r="C875" s="65"/>
      <c r="D875" s="66"/>
      <c r="E875" s="67"/>
      <c r="F875" s="68"/>
      <c r="G875" s="69"/>
      <c r="H875" s="70"/>
      <c r="I875" s="67"/>
      <c r="J875" s="68"/>
      <c r="K875" s="69"/>
      <c r="L875" s="66"/>
      <c r="M875" s="67"/>
      <c r="N875" s="68"/>
      <c r="O875" s="69"/>
      <c r="P875" s="66"/>
      <c r="Q875" s="67"/>
      <c r="R875" s="64"/>
      <c r="S875" s="69"/>
      <c r="T875" s="70"/>
      <c r="U875" s="69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3"/>
      <c r="B876" s="64"/>
      <c r="C876" s="65"/>
      <c r="D876" s="66"/>
      <c r="E876" s="67"/>
      <c r="F876" s="68"/>
      <c r="G876" s="69"/>
      <c r="H876" s="70"/>
      <c r="I876" s="67"/>
      <c r="J876" s="68"/>
      <c r="K876" s="69"/>
      <c r="L876" s="66"/>
      <c r="M876" s="67"/>
      <c r="N876" s="68"/>
      <c r="O876" s="69"/>
      <c r="P876" s="66"/>
      <c r="Q876" s="67"/>
      <c r="R876" s="64"/>
      <c r="S876" s="69"/>
      <c r="T876" s="70"/>
      <c r="U876" s="69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3"/>
      <c r="B877" s="64"/>
      <c r="C877" s="65"/>
      <c r="D877" s="66"/>
      <c r="E877" s="67"/>
      <c r="F877" s="68"/>
      <c r="G877" s="69"/>
      <c r="H877" s="70"/>
      <c r="I877" s="67"/>
      <c r="J877" s="68"/>
      <c r="K877" s="69"/>
      <c r="L877" s="66"/>
      <c r="M877" s="67"/>
      <c r="N877" s="68"/>
      <c r="O877" s="69"/>
      <c r="P877" s="66"/>
      <c r="Q877" s="67"/>
      <c r="R877" s="64"/>
      <c r="S877" s="69"/>
      <c r="T877" s="70"/>
      <c r="U877" s="69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72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88" t="s">
        <v>250</v>
      </c>
      <c r="Y895" s="25"/>
      <c r="Z895" s="25"/>
      <c r="AA895" s="25"/>
      <c r="AB895" s="25"/>
      <c r="AC895" s="25"/>
      <c r="AD895" s="25"/>
      <c r="AE895" s="25"/>
    </row>
    <row r="896" spans="1:31">
      <c r="X896" s="287" t="str">
        <f>IF(全体項目一覧_60!AN115="","",全体項目一覧_60!AN115)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3"/>
      <c r="B899" s="714"/>
      <c r="C899" s="714"/>
      <c r="D899" s="714"/>
      <c r="E899" s="714"/>
      <c r="F899" s="714"/>
      <c r="G899" s="714"/>
      <c r="H899" s="714"/>
      <c r="I899" s="714"/>
      <c r="J899" s="714"/>
      <c r="K899" s="715"/>
      <c r="L899" s="12" t="s">
        <v>18</v>
      </c>
      <c r="M899" s="707" t="str">
        <f>$M$38</f>
        <v>％FAT （体脂肪率） は 13.0％以下 を基準とする</v>
      </c>
      <c r="N899" s="707"/>
      <c r="O899" s="707"/>
      <c r="P899" s="707"/>
      <c r="Q899" s="707"/>
      <c r="R899" s="707"/>
      <c r="S899" s="707"/>
      <c r="T899" s="708" t="s">
        <v>249</v>
      </c>
      <c r="U899" s="708"/>
      <c r="X899" s="12"/>
      <c r="Y899" s="114"/>
      <c r="Z899" s="114"/>
      <c r="AA899" s="114"/>
      <c r="AB899" s="114"/>
      <c r="AC899" s="114"/>
      <c r="AD899" s="114"/>
      <c r="AE899" s="114"/>
    </row>
    <row r="900" spans="1:31">
      <c r="A900" s="716"/>
      <c r="B900" s="717"/>
      <c r="C900" s="717"/>
      <c r="D900" s="717"/>
      <c r="E900" s="717"/>
      <c r="F900" s="717"/>
      <c r="G900" s="717"/>
      <c r="H900" s="717"/>
      <c r="I900" s="717"/>
      <c r="J900" s="717"/>
      <c r="K900" s="718"/>
      <c r="L900" s="12" t="s">
        <v>18</v>
      </c>
      <c r="M900" s="703" t="str">
        <f>$M$39</f>
        <v>BMI は 18.0 ～ 23.0 を標準範囲 【ＶＢ男子：中学生】 とする</v>
      </c>
      <c r="N900" s="703"/>
      <c r="O900" s="703"/>
      <c r="P900" s="703"/>
      <c r="Q900" s="703"/>
      <c r="R900" s="703"/>
      <c r="S900" s="703"/>
      <c r="T900" s="704" t="str">
        <f>X896</f>
        <v/>
      </c>
      <c r="U900" s="705"/>
      <c r="X900" s="12"/>
      <c r="Y900" s="115"/>
      <c r="Z900" s="115"/>
      <c r="AA900" s="115"/>
      <c r="AB900" s="115"/>
      <c r="AC900" s="115"/>
      <c r="AD900" s="115"/>
      <c r="AE900" s="115"/>
    </row>
    <row r="901" spans="1:31" ht="14.25">
      <c r="A901" s="729" t="str">
        <f>$A$40</f>
        <v>フォーマット作成者　：　Komuro Consulting Group　小室匡史</v>
      </c>
      <c r="B901" s="729"/>
      <c r="C901" s="729"/>
      <c r="D901" s="729"/>
      <c r="E901" s="729"/>
      <c r="F901" s="729"/>
      <c r="G901" s="729"/>
      <c r="H901" s="729"/>
      <c r="I901" s="729"/>
      <c r="J901" s="729"/>
      <c r="K901" s="729"/>
      <c r="L901" s="263" t="s">
        <v>18</v>
      </c>
      <c r="M901" s="706" t="str">
        <f>$M$40</f>
        <v>LBM ： Lean Body Mass （除脂肪体重） は増加傾向が望ましい</v>
      </c>
      <c r="N901" s="706"/>
      <c r="O901" s="706"/>
      <c r="P901" s="706"/>
      <c r="Q901" s="706"/>
      <c r="R901" s="706"/>
      <c r="S901" s="706"/>
      <c r="T901" s="705"/>
      <c r="U901" s="705"/>
      <c r="X901" s="12"/>
      <c r="Y901" s="116"/>
      <c r="Z901" s="116"/>
      <c r="AA901" s="116"/>
      <c r="AB901" s="116"/>
      <c r="AC901" s="116"/>
      <c r="AD901" s="116"/>
      <c r="AE901" s="116"/>
    </row>
    <row r="903" spans="1:31" ht="30" customHeight="1">
      <c r="A903" s="709" t="str">
        <f>$A$1</f>
        <v>●●チームバレーボール体力指数　レーダーチャート</v>
      </c>
      <c r="B903" s="709"/>
      <c r="C903" s="709"/>
      <c r="D903" s="709"/>
      <c r="E903" s="709"/>
      <c r="F903" s="709"/>
      <c r="G903" s="709"/>
      <c r="H903" s="709"/>
      <c r="I903" s="709"/>
      <c r="J903" s="709"/>
      <c r="K903" s="709"/>
      <c r="L903" s="709"/>
      <c r="M903" s="709"/>
      <c r="N903" s="709"/>
      <c r="O903" s="709"/>
      <c r="P903" s="709"/>
      <c r="Q903" s="709"/>
      <c r="R903" s="709"/>
      <c r="S903" s="709"/>
      <c r="T903" s="709"/>
      <c r="U903" s="709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233" t="s">
        <v>10</v>
      </c>
      <c r="B904" s="710" t="str">
        <f>IF(表示変換!B28="","",表示変換!B28)</f>
        <v/>
      </c>
      <c r="C904" s="710"/>
      <c r="D904" s="9"/>
      <c r="E904" s="233" t="s">
        <v>11</v>
      </c>
      <c r="F904" s="711" t="str">
        <f>IF(表示変換!I28="","",表示変換!I28)</f>
        <v/>
      </c>
      <c r="G904" s="711"/>
      <c r="H904" s="234" t="s">
        <v>12</v>
      </c>
      <c r="I904" s="14"/>
      <c r="J904" s="234" t="s">
        <v>13</v>
      </c>
      <c r="K904" s="711" t="str">
        <f>IF(表示変換!J28="","",表示変換!J28)</f>
        <v/>
      </c>
      <c r="L904" s="711"/>
      <c r="M904" s="233" t="s">
        <v>14</v>
      </c>
      <c r="N904" s="6"/>
      <c r="O904" s="710" t="s">
        <v>15</v>
      </c>
      <c r="P904" s="710"/>
      <c r="Q904" s="710" t="str">
        <f>IF(表示変換!H28="","",表示変換!H28)</f>
        <v/>
      </c>
      <c r="R904" s="710"/>
      <c r="S904" s="712" t="str">
        <f>IF(入力!$C$4="","",入力!$C$4)</f>
        <v>2018.01.01</v>
      </c>
      <c r="T904" s="712"/>
      <c r="U904" s="9" t="s">
        <v>78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3" t="s">
        <v>5</v>
      </c>
      <c r="B906" s="726" t="s">
        <v>6</v>
      </c>
      <c r="C906" s="730" t="s">
        <v>0</v>
      </c>
      <c r="D906" s="721" t="s">
        <v>28</v>
      </c>
      <c r="E906" s="722"/>
      <c r="F906" s="721" t="s">
        <v>40</v>
      </c>
      <c r="G906" s="722"/>
      <c r="H906" s="721" t="s">
        <v>272</v>
      </c>
      <c r="I906" s="722"/>
      <c r="J906" s="721" t="s">
        <v>26</v>
      </c>
      <c r="K906" s="722"/>
      <c r="L906" s="719" t="s">
        <v>41</v>
      </c>
      <c r="M906" s="720"/>
      <c r="N906" s="719" t="s">
        <v>42</v>
      </c>
      <c r="O906" s="720"/>
      <c r="P906" s="719" t="s">
        <v>27</v>
      </c>
      <c r="Q906" s="720"/>
      <c r="R906" s="721" t="s">
        <v>29</v>
      </c>
      <c r="S906" s="722"/>
      <c r="T906" s="119" t="s">
        <v>1</v>
      </c>
      <c r="U906" s="120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4"/>
      <c r="B907" s="727"/>
      <c r="C907" s="731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5"/>
      <c r="B908" s="728"/>
      <c r="C908" s="732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251</v>
      </c>
      <c r="AA908" s="26" t="s">
        <v>24</v>
      </c>
      <c r="AB908" s="26" t="s">
        <v>53</v>
      </c>
      <c r="AC908" s="26" t="s">
        <v>47</v>
      </c>
      <c r="AD908" s="26" t="s">
        <v>56</v>
      </c>
      <c r="AE908" s="11" t="s">
        <v>55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3"/>
      <c r="B910" s="64"/>
      <c r="C910" s="65"/>
      <c r="D910" s="66"/>
      <c r="E910" s="67"/>
      <c r="F910" s="68"/>
      <c r="G910" s="69"/>
      <c r="H910" s="70"/>
      <c r="I910" s="67"/>
      <c r="J910" s="68"/>
      <c r="K910" s="69"/>
      <c r="L910" s="66"/>
      <c r="M910" s="67"/>
      <c r="N910" s="68"/>
      <c r="O910" s="69"/>
      <c r="P910" s="66"/>
      <c r="Q910" s="67"/>
      <c r="R910" s="64"/>
      <c r="S910" s="69"/>
      <c r="T910" s="70"/>
      <c r="U910" s="69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1"/>
      <c r="B911" s="64"/>
      <c r="C911" s="69"/>
      <c r="D911" s="68"/>
      <c r="E911" s="69"/>
      <c r="F911" s="68"/>
      <c r="G911" s="69"/>
      <c r="H911" s="64"/>
      <c r="I911" s="69"/>
      <c r="J911" s="68"/>
      <c r="K911" s="69"/>
      <c r="L911" s="68"/>
      <c r="M911" s="69"/>
      <c r="N911" s="68"/>
      <c r="O911" s="69"/>
      <c r="P911" s="68"/>
      <c r="Q911" s="69"/>
      <c r="R911" s="64"/>
      <c r="S911" s="69"/>
      <c r="T911" s="64"/>
      <c r="U911" s="69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1"/>
      <c r="B912" s="72"/>
      <c r="C912" s="73"/>
      <c r="D912" s="68"/>
      <c r="E912" s="67"/>
      <c r="F912" s="68"/>
      <c r="G912" s="69"/>
      <c r="H912" s="70"/>
      <c r="I912" s="67"/>
      <c r="J912" s="68"/>
      <c r="K912" s="69"/>
      <c r="L912" s="66"/>
      <c r="M912" s="67"/>
      <c r="N912" s="68"/>
      <c r="O912" s="69"/>
      <c r="P912" s="66"/>
      <c r="Q912" s="67"/>
      <c r="R912" s="64"/>
      <c r="S912" s="69"/>
      <c r="T912" s="70"/>
      <c r="U912" s="69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3"/>
      <c r="B913" s="64"/>
      <c r="C913" s="65"/>
      <c r="D913" s="66"/>
      <c r="E913" s="67"/>
      <c r="F913" s="68"/>
      <c r="G913" s="69"/>
      <c r="H913" s="70"/>
      <c r="I913" s="67"/>
      <c r="J913" s="68"/>
      <c r="K913" s="69"/>
      <c r="L913" s="66"/>
      <c r="M913" s="67"/>
      <c r="N913" s="68"/>
      <c r="O913" s="69"/>
      <c r="P913" s="66"/>
      <c r="Q913" s="67"/>
      <c r="R913" s="64"/>
      <c r="S913" s="69"/>
      <c r="T913" s="70"/>
      <c r="U913" s="69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1"/>
      <c r="B914" s="64"/>
      <c r="C914" s="69"/>
      <c r="D914" s="68"/>
      <c r="E914" s="69"/>
      <c r="F914" s="68"/>
      <c r="G914" s="69"/>
      <c r="H914" s="64"/>
      <c r="I914" s="69"/>
      <c r="J914" s="68"/>
      <c r="K914" s="69"/>
      <c r="L914" s="68"/>
      <c r="M914" s="69"/>
      <c r="N914" s="68"/>
      <c r="O914" s="69"/>
      <c r="P914" s="68"/>
      <c r="Q914" s="69"/>
      <c r="R914" s="64"/>
      <c r="S914" s="69"/>
      <c r="T914" s="64"/>
      <c r="U914" s="69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3"/>
      <c r="B915" s="64"/>
      <c r="C915" s="65"/>
      <c r="D915" s="66"/>
      <c r="E915" s="67"/>
      <c r="F915" s="68"/>
      <c r="G915" s="69"/>
      <c r="H915" s="70"/>
      <c r="I915" s="67"/>
      <c r="J915" s="68"/>
      <c r="K915" s="69"/>
      <c r="L915" s="66"/>
      <c r="M915" s="67"/>
      <c r="N915" s="68"/>
      <c r="O915" s="69"/>
      <c r="P915" s="66"/>
      <c r="Q915" s="67"/>
      <c r="R915" s="64"/>
      <c r="S915" s="69"/>
      <c r="T915" s="70"/>
      <c r="U915" s="69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3"/>
      <c r="B916" s="64"/>
      <c r="C916" s="65"/>
      <c r="D916" s="66"/>
      <c r="E916" s="67"/>
      <c r="F916" s="68"/>
      <c r="G916" s="69"/>
      <c r="H916" s="70"/>
      <c r="I916" s="67"/>
      <c r="J916" s="68"/>
      <c r="K916" s="69"/>
      <c r="L916" s="66"/>
      <c r="M916" s="67"/>
      <c r="N916" s="68"/>
      <c r="O916" s="69"/>
      <c r="P916" s="66"/>
      <c r="Q916" s="67"/>
      <c r="R916" s="64"/>
      <c r="S916" s="69"/>
      <c r="T916" s="70"/>
      <c r="U916" s="69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3"/>
      <c r="B917" s="64"/>
      <c r="C917" s="65"/>
      <c r="D917" s="66"/>
      <c r="E917" s="67"/>
      <c r="F917" s="68"/>
      <c r="G917" s="69"/>
      <c r="H917" s="70"/>
      <c r="I917" s="67"/>
      <c r="J917" s="68"/>
      <c r="K917" s="69"/>
      <c r="L917" s="66"/>
      <c r="M917" s="67"/>
      <c r="N917" s="68"/>
      <c r="O917" s="69"/>
      <c r="P917" s="66"/>
      <c r="Q917" s="67"/>
      <c r="R917" s="64"/>
      <c r="S917" s="69"/>
      <c r="T917" s="70"/>
      <c r="U917" s="69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3"/>
      <c r="B918" s="64"/>
      <c r="C918" s="65"/>
      <c r="D918" s="66"/>
      <c r="E918" s="67"/>
      <c r="F918" s="68"/>
      <c r="G918" s="69"/>
      <c r="H918" s="70"/>
      <c r="I918" s="67"/>
      <c r="J918" s="68"/>
      <c r="K918" s="69"/>
      <c r="L918" s="66"/>
      <c r="M918" s="67"/>
      <c r="N918" s="68"/>
      <c r="O918" s="69"/>
      <c r="P918" s="66"/>
      <c r="Q918" s="67"/>
      <c r="R918" s="64"/>
      <c r="S918" s="69"/>
      <c r="T918" s="70"/>
      <c r="U918" s="69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72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88" t="s">
        <v>250</v>
      </c>
      <c r="Y936" s="25"/>
      <c r="Z936" s="25"/>
      <c r="AA936" s="25"/>
      <c r="AB936" s="25"/>
      <c r="AC936" s="25"/>
      <c r="AD936" s="25"/>
      <c r="AE936" s="25"/>
    </row>
    <row r="937" spans="1:31">
      <c r="X937" s="287" t="str">
        <f>IF(全体項目一覧_60!AN116="","",全体項目一覧_60!AN116)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3"/>
      <c r="B940" s="714"/>
      <c r="C940" s="714"/>
      <c r="D940" s="714"/>
      <c r="E940" s="714"/>
      <c r="F940" s="714"/>
      <c r="G940" s="714"/>
      <c r="H940" s="714"/>
      <c r="I940" s="714"/>
      <c r="J940" s="714"/>
      <c r="K940" s="715"/>
      <c r="L940" s="12" t="s">
        <v>18</v>
      </c>
      <c r="M940" s="707" t="str">
        <f>$M$38</f>
        <v>％FAT （体脂肪率） は 13.0％以下 を基準とする</v>
      </c>
      <c r="N940" s="707"/>
      <c r="O940" s="707"/>
      <c r="P940" s="707"/>
      <c r="Q940" s="707"/>
      <c r="R940" s="707"/>
      <c r="S940" s="707"/>
      <c r="T940" s="708" t="s">
        <v>249</v>
      </c>
      <c r="U940" s="708"/>
      <c r="X940" s="12"/>
      <c r="Y940" s="114"/>
      <c r="Z940" s="114"/>
      <c r="AA940" s="114"/>
      <c r="AB940" s="114"/>
      <c r="AC940" s="114"/>
      <c r="AD940" s="114"/>
      <c r="AE940" s="114"/>
    </row>
    <row r="941" spans="1:31">
      <c r="A941" s="716"/>
      <c r="B941" s="717"/>
      <c r="C941" s="717"/>
      <c r="D941" s="717"/>
      <c r="E941" s="717"/>
      <c r="F941" s="717"/>
      <c r="G941" s="717"/>
      <c r="H941" s="717"/>
      <c r="I941" s="717"/>
      <c r="J941" s="717"/>
      <c r="K941" s="718"/>
      <c r="L941" s="12" t="s">
        <v>18</v>
      </c>
      <c r="M941" s="703" t="str">
        <f>$M$39</f>
        <v>BMI は 18.0 ～ 23.0 を標準範囲 【ＶＢ男子：中学生】 とする</v>
      </c>
      <c r="N941" s="703"/>
      <c r="O941" s="703"/>
      <c r="P941" s="703"/>
      <c r="Q941" s="703"/>
      <c r="R941" s="703"/>
      <c r="S941" s="703"/>
      <c r="T941" s="704" t="str">
        <f>X937</f>
        <v/>
      </c>
      <c r="U941" s="705"/>
      <c r="X941" s="12"/>
      <c r="Y941" s="115"/>
      <c r="Z941" s="115"/>
      <c r="AA941" s="115"/>
      <c r="AB941" s="115"/>
      <c r="AC941" s="115"/>
      <c r="AD941" s="115"/>
      <c r="AE941" s="115"/>
    </row>
    <row r="942" spans="1:31" ht="14.25">
      <c r="A942" s="729" t="str">
        <f>$A$40</f>
        <v>フォーマット作成者　：　Komuro Consulting Group　小室匡史</v>
      </c>
      <c r="B942" s="729"/>
      <c r="C942" s="729"/>
      <c r="D942" s="729"/>
      <c r="E942" s="729"/>
      <c r="F942" s="729"/>
      <c r="G942" s="729"/>
      <c r="H942" s="729"/>
      <c r="I942" s="729"/>
      <c r="J942" s="729"/>
      <c r="K942" s="729"/>
      <c r="L942" s="263" t="s">
        <v>18</v>
      </c>
      <c r="M942" s="706" t="str">
        <f>$M$40</f>
        <v>LBM ： Lean Body Mass （除脂肪体重） は増加傾向が望ましい</v>
      </c>
      <c r="N942" s="706"/>
      <c r="O942" s="706"/>
      <c r="P942" s="706"/>
      <c r="Q942" s="706"/>
      <c r="R942" s="706"/>
      <c r="S942" s="706"/>
      <c r="T942" s="705"/>
      <c r="U942" s="705"/>
      <c r="X942" s="12"/>
      <c r="Y942" s="116"/>
      <c r="Z942" s="116"/>
      <c r="AA942" s="116"/>
      <c r="AB942" s="116"/>
      <c r="AC942" s="116"/>
      <c r="AD942" s="116"/>
      <c r="AE942" s="116"/>
    </row>
    <row r="944" spans="1:31" ht="30" customHeight="1">
      <c r="A944" s="709" t="str">
        <f>$A$1</f>
        <v>●●チームバレーボール体力指数　レーダーチャート</v>
      </c>
      <c r="B944" s="709"/>
      <c r="C944" s="709"/>
      <c r="D944" s="709"/>
      <c r="E944" s="709"/>
      <c r="F944" s="709"/>
      <c r="G944" s="709"/>
      <c r="H944" s="709"/>
      <c r="I944" s="709"/>
      <c r="J944" s="709"/>
      <c r="K944" s="709"/>
      <c r="L944" s="709"/>
      <c r="M944" s="709"/>
      <c r="N944" s="709"/>
      <c r="O944" s="709"/>
      <c r="P944" s="709"/>
      <c r="Q944" s="709"/>
      <c r="R944" s="709"/>
      <c r="S944" s="709"/>
      <c r="T944" s="709"/>
      <c r="U944" s="709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233" t="s">
        <v>10</v>
      </c>
      <c r="B945" s="710" t="str">
        <f>IF(表示変換!B29="","",表示変換!B29)</f>
        <v/>
      </c>
      <c r="C945" s="710"/>
      <c r="D945" s="9"/>
      <c r="E945" s="233" t="s">
        <v>11</v>
      </c>
      <c r="F945" s="711" t="str">
        <f>IF(表示変換!I29="","",表示変換!I29)</f>
        <v/>
      </c>
      <c r="G945" s="711"/>
      <c r="H945" s="234" t="s">
        <v>12</v>
      </c>
      <c r="I945" s="14"/>
      <c r="J945" s="234" t="s">
        <v>13</v>
      </c>
      <c r="K945" s="711" t="str">
        <f>IF(表示変換!J29="","",表示変換!J29)</f>
        <v/>
      </c>
      <c r="L945" s="711"/>
      <c r="M945" s="233" t="s">
        <v>14</v>
      </c>
      <c r="N945" s="6"/>
      <c r="O945" s="710" t="s">
        <v>15</v>
      </c>
      <c r="P945" s="710"/>
      <c r="Q945" s="710" t="str">
        <f>IF(表示変換!H29="","",表示変換!H29)</f>
        <v/>
      </c>
      <c r="R945" s="710"/>
      <c r="S945" s="712" t="str">
        <f>IF(入力!$C$4="","",入力!$C$4)</f>
        <v>2018.01.01</v>
      </c>
      <c r="T945" s="712"/>
      <c r="U945" s="9" t="s">
        <v>78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3" t="s">
        <v>5</v>
      </c>
      <c r="B947" s="726" t="s">
        <v>6</v>
      </c>
      <c r="C947" s="730" t="s">
        <v>0</v>
      </c>
      <c r="D947" s="721" t="s">
        <v>28</v>
      </c>
      <c r="E947" s="722"/>
      <c r="F947" s="721" t="s">
        <v>40</v>
      </c>
      <c r="G947" s="722"/>
      <c r="H947" s="721" t="s">
        <v>272</v>
      </c>
      <c r="I947" s="722"/>
      <c r="J947" s="721" t="s">
        <v>26</v>
      </c>
      <c r="K947" s="722"/>
      <c r="L947" s="719" t="s">
        <v>41</v>
      </c>
      <c r="M947" s="720"/>
      <c r="N947" s="719" t="s">
        <v>42</v>
      </c>
      <c r="O947" s="720"/>
      <c r="P947" s="719" t="s">
        <v>27</v>
      </c>
      <c r="Q947" s="720"/>
      <c r="R947" s="721" t="s">
        <v>29</v>
      </c>
      <c r="S947" s="722"/>
      <c r="T947" s="119" t="s">
        <v>1</v>
      </c>
      <c r="U947" s="120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4"/>
      <c r="B948" s="727"/>
      <c r="C948" s="731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5"/>
      <c r="B949" s="728"/>
      <c r="C949" s="732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251</v>
      </c>
      <c r="AA949" s="26" t="s">
        <v>24</v>
      </c>
      <c r="AB949" s="26" t="s">
        <v>53</v>
      </c>
      <c r="AC949" s="26" t="s">
        <v>47</v>
      </c>
      <c r="AD949" s="26" t="s">
        <v>56</v>
      </c>
      <c r="AE949" s="11" t="s">
        <v>55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3"/>
      <c r="B951" s="64"/>
      <c r="C951" s="65"/>
      <c r="D951" s="66"/>
      <c r="E951" s="67"/>
      <c r="F951" s="68"/>
      <c r="G951" s="69"/>
      <c r="H951" s="70"/>
      <c r="I951" s="67"/>
      <c r="J951" s="68"/>
      <c r="K951" s="69"/>
      <c r="L951" s="66"/>
      <c r="M951" s="67"/>
      <c r="N951" s="68"/>
      <c r="O951" s="69"/>
      <c r="P951" s="66"/>
      <c r="Q951" s="67"/>
      <c r="R951" s="64"/>
      <c r="S951" s="69"/>
      <c r="T951" s="70"/>
      <c r="U951" s="69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1"/>
      <c r="B952" s="64"/>
      <c r="C952" s="69"/>
      <c r="D952" s="68"/>
      <c r="E952" s="69"/>
      <c r="F952" s="68"/>
      <c r="G952" s="69"/>
      <c r="H952" s="64"/>
      <c r="I952" s="69"/>
      <c r="J952" s="68"/>
      <c r="K952" s="69"/>
      <c r="L952" s="68"/>
      <c r="M952" s="69"/>
      <c r="N952" s="68"/>
      <c r="O952" s="69"/>
      <c r="P952" s="68"/>
      <c r="Q952" s="69"/>
      <c r="R952" s="64"/>
      <c r="S952" s="69"/>
      <c r="T952" s="64"/>
      <c r="U952" s="69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1"/>
      <c r="B953" s="72"/>
      <c r="C953" s="73"/>
      <c r="D953" s="68"/>
      <c r="E953" s="67"/>
      <c r="F953" s="68"/>
      <c r="G953" s="69"/>
      <c r="H953" s="70"/>
      <c r="I953" s="67"/>
      <c r="J953" s="68"/>
      <c r="K953" s="69"/>
      <c r="L953" s="66"/>
      <c r="M953" s="67"/>
      <c r="N953" s="68"/>
      <c r="O953" s="69"/>
      <c r="P953" s="66"/>
      <c r="Q953" s="67"/>
      <c r="R953" s="64"/>
      <c r="S953" s="69"/>
      <c r="T953" s="70"/>
      <c r="U953" s="69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3"/>
      <c r="B954" s="64"/>
      <c r="C954" s="65"/>
      <c r="D954" s="66"/>
      <c r="E954" s="67"/>
      <c r="F954" s="68"/>
      <c r="G954" s="69"/>
      <c r="H954" s="70"/>
      <c r="I954" s="67"/>
      <c r="J954" s="68"/>
      <c r="K954" s="69"/>
      <c r="L954" s="66"/>
      <c r="M954" s="67"/>
      <c r="N954" s="68"/>
      <c r="O954" s="69"/>
      <c r="P954" s="66"/>
      <c r="Q954" s="67"/>
      <c r="R954" s="64"/>
      <c r="S954" s="69"/>
      <c r="T954" s="70"/>
      <c r="U954" s="69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1"/>
      <c r="B955" s="64"/>
      <c r="C955" s="69"/>
      <c r="D955" s="68"/>
      <c r="E955" s="69"/>
      <c r="F955" s="68"/>
      <c r="G955" s="69"/>
      <c r="H955" s="64"/>
      <c r="I955" s="69"/>
      <c r="J955" s="68"/>
      <c r="K955" s="69"/>
      <c r="L955" s="68"/>
      <c r="M955" s="69"/>
      <c r="N955" s="68"/>
      <c r="O955" s="69"/>
      <c r="P955" s="68"/>
      <c r="Q955" s="69"/>
      <c r="R955" s="64"/>
      <c r="S955" s="69"/>
      <c r="T955" s="64"/>
      <c r="U955" s="69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3"/>
      <c r="B956" s="64"/>
      <c r="C956" s="65"/>
      <c r="D956" s="66"/>
      <c r="E956" s="67"/>
      <c r="F956" s="68"/>
      <c r="G956" s="69"/>
      <c r="H956" s="70"/>
      <c r="I956" s="67"/>
      <c r="J956" s="68"/>
      <c r="K956" s="69"/>
      <c r="L956" s="66"/>
      <c r="M956" s="67"/>
      <c r="N956" s="68"/>
      <c r="O956" s="69"/>
      <c r="P956" s="66"/>
      <c r="Q956" s="67"/>
      <c r="R956" s="64"/>
      <c r="S956" s="69"/>
      <c r="T956" s="70"/>
      <c r="U956" s="69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3"/>
      <c r="B957" s="64"/>
      <c r="C957" s="65"/>
      <c r="D957" s="66"/>
      <c r="E957" s="67"/>
      <c r="F957" s="68"/>
      <c r="G957" s="69"/>
      <c r="H957" s="70"/>
      <c r="I957" s="67"/>
      <c r="J957" s="68"/>
      <c r="K957" s="69"/>
      <c r="L957" s="66"/>
      <c r="M957" s="67"/>
      <c r="N957" s="68"/>
      <c r="O957" s="69"/>
      <c r="P957" s="66"/>
      <c r="Q957" s="67"/>
      <c r="R957" s="64"/>
      <c r="S957" s="69"/>
      <c r="T957" s="70"/>
      <c r="U957" s="69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3"/>
      <c r="B958" s="64"/>
      <c r="C958" s="65"/>
      <c r="D958" s="66"/>
      <c r="E958" s="67"/>
      <c r="F958" s="68"/>
      <c r="G958" s="69"/>
      <c r="H958" s="70"/>
      <c r="I958" s="67"/>
      <c r="J958" s="68"/>
      <c r="K958" s="69"/>
      <c r="L958" s="66"/>
      <c r="M958" s="67"/>
      <c r="N958" s="68"/>
      <c r="O958" s="69"/>
      <c r="P958" s="66"/>
      <c r="Q958" s="67"/>
      <c r="R958" s="64"/>
      <c r="S958" s="69"/>
      <c r="T958" s="70"/>
      <c r="U958" s="69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3"/>
      <c r="B959" s="64"/>
      <c r="C959" s="65"/>
      <c r="D959" s="66"/>
      <c r="E959" s="67"/>
      <c r="F959" s="68"/>
      <c r="G959" s="69"/>
      <c r="H959" s="70"/>
      <c r="I959" s="67"/>
      <c r="J959" s="68"/>
      <c r="K959" s="69"/>
      <c r="L959" s="66"/>
      <c r="M959" s="67"/>
      <c r="N959" s="68"/>
      <c r="O959" s="69"/>
      <c r="P959" s="66"/>
      <c r="Q959" s="67"/>
      <c r="R959" s="64"/>
      <c r="S959" s="69"/>
      <c r="T959" s="70"/>
      <c r="U959" s="69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72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88" t="s">
        <v>250</v>
      </c>
      <c r="Y977" s="25"/>
      <c r="Z977" s="25"/>
      <c r="AA977" s="25"/>
      <c r="AB977" s="25"/>
      <c r="AC977" s="25"/>
      <c r="AD977" s="25"/>
      <c r="AE977" s="25"/>
    </row>
    <row r="978" spans="1:31">
      <c r="X978" s="287" t="str">
        <f>IF(全体項目一覧_60!AN117="","",全体項目一覧_60!AN117)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3"/>
      <c r="B981" s="714"/>
      <c r="C981" s="714"/>
      <c r="D981" s="714"/>
      <c r="E981" s="714"/>
      <c r="F981" s="714"/>
      <c r="G981" s="714"/>
      <c r="H981" s="714"/>
      <c r="I981" s="714"/>
      <c r="J981" s="714"/>
      <c r="K981" s="715"/>
      <c r="L981" s="12" t="s">
        <v>18</v>
      </c>
      <c r="M981" s="707" t="str">
        <f>$M$38</f>
        <v>％FAT （体脂肪率） は 13.0％以下 を基準とする</v>
      </c>
      <c r="N981" s="707"/>
      <c r="O981" s="707"/>
      <c r="P981" s="707"/>
      <c r="Q981" s="707"/>
      <c r="R981" s="707"/>
      <c r="S981" s="707"/>
      <c r="T981" s="708" t="s">
        <v>249</v>
      </c>
      <c r="U981" s="708"/>
      <c r="X981" s="12"/>
      <c r="Y981" s="114"/>
      <c r="Z981" s="114"/>
      <c r="AA981" s="114"/>
      <c r="AB981" s="114"/>
      <c r="AC981" s="114"/>
      <c r="AD981" s="114"/>
      <c r="AE981" s="114"/>
    </row>
    <row r="982" spans="1:31">
      <c r="A982" s="716"/>
      <c r="B982" s="717"/>
      <c r="C982" s="717"/>
      <c r="D982" s="717"/>
      <c r="E982" s="717"/>
      <c r="F982" s="717"/>
      <c r="G982" s="717"/>
      <c r="H982" s="717"/>
      <c r="I982" s="717"/>
      <c r="J982" s="717"/>
      <c r="K982" s="718"/>
      <c r="L982" s="12" t="s">
        <v>18</v>
      </c>
      <c r="M982" s="703" t="str">
        <f>$M$39</f>
        <v>BMI は 18.0 ～ 23.0 を標準範囲 【ＶＢ男子：中学生】 とする</v>
      </c>
      <c r="N982" s="703"/>
      <c r="O982" s="703"/>
      <c r="P982" s="703"/>
      <c r="Q982" s="703"/>
      <c r="R982" s="703"/>
      <c r="S982" s="703"/>
      <c r="T982" s="704" t="str">
        <f>X978</f>
        <v/>
      </c>
      <c r="U982" s="705"/>
      <c r="X982" s="12"/>
      <c r="Y982" s="115"/>
      <c r="Z982" s="115"/>
      <c r="AA982" s="115"/>
      <c r="AB982" s="115"/>
      <c r="AC982" s="115"/>
      <c r="AD982" s="115"/>
      <c r="AE982" s="115"/>
    </row>
    <row r="983" spans="1:31" ht="14.25">
      <c r="A983" s="729" t="str">
        <f>$A$40</f>
        <v>フォーマット作成者　：　Komuro Consulting Group　小室匡史</v>
      </c>
      <c r="B983" s="729"/>
      <c r="C983" s="729"/>
      <c r="D983" s="729"/>
      <c r="E983" s="729"/>
      <c r="F983" s="729"/>
      <c r="G983" s="729"/>
      <c r="H983" s="729"/>
      <c r="I983" s="729"/>
      <c r="J983" s="729"/>
      <c r="K983" s="729"/>
      <c r="L983" s="263" t="s">
        <v>18</v>
      </c>
      <c r="M983" s="706" t="str">
        <f>$M$40</f>
        <v>LBM ： Lean Body Mass （除脂肪体重） は増加傾向が望ましい</v>
      </c>
      <c r="N983" s="706"/>
      <c r="O983" s="706"/>
      <c r="P983" s="706"/>
      <c r="Q983" s="706"/>
      <c r="R983" s="706"/>
      <c r="S983" s="706"/>
      <c r="T983" s="705"/>
      <c r="U983" s="705"/>
      <c r="X983" s="12"/>
      <c r="Y983" s="116"/>
      <c r="Z983" s="116"/>
      <c r="AA983" s="116"/>
      <c r="AB983" s="116"/>
      <c r="AC983" s="116"/>
      <c r="AD983" s="116"/>
      <c r="AE983" s="116"/>
    </row>
    <row r="985" spans="1:31" ht="30" customHeight="1">
      <c r="A985" s="709" t="str">
        <f>$A$1</f>
        <v>●●チームバレーボール体力指数　レーダーチャート</v>
      </c>
      <c r="B985" s="709"/>
      <c r="C985" s="709"/>
      <c r="D985" s="709"/>
      <c r="E985" s="709"/>
      <c r="F985" s="709"/>
      <c r="G985" s="709"/>
      <c r="H985" s="709"/>
      <c r="I985" s="709"/>
      <c r="J985" s="709"/>
      <c r="K985" s="709"/>
      <c r="L985" s="709"/>
      <c r="M985" s="709"/>
      <c r="N985" s="709"/>
      <c r="O985" s="709"/>
      <c r="P985" s="709"/>
      <c r="Q985" s="709"/>
      <c r="R985" s="709"/>
      <c r="S985" s="709"/>
      <c r="T985" s="709"/>
      <c r="U985" s="709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233" t="s">
        <v>10</v>
      </c>
      <c r="B986" s="710" t="str">
        <f>IF(表示変換!B30="","",表示変換!B30)</f>
        <v/>
      </c>
      <c r="C986" s="710"/>
      <c r="D986" s="9"/>
      <c r="E986" s="233" t="s">
        <v>11</v>
      </c>
      <c r="F986" s="711" t="str">
        <f>IF(表示変換!I30="","",表示変換!I30)</f>
        <v/>
      </c>
      <c r="G986" s="711"/>
      <c r="H986" s="234" t="s">
        <v>12</v>
      </c>
      <c r="I986" s="14"/>
      <c r="J986" s="234" t="s">
        <v>13</v>
      </c>
      <c r="K986" s="711" t="str">
        <f>IF(表示変換!J30="","",表示変換!J30)</f>
        <v/>
      </c>
      <c r="L986" s="711"/>
      <c r="M986" s="233" t="s">
        <v>14</v>
      </c>
      <c r="N986" s="6"/>
      <c r="O986" s="710" t="s">
        <v>15</v>
      </c>
      <c r="P986" s="710"/>
      <c r="Q986" s="710" t="str">
        <f>IF(表示変換!H30="","",表示変換!H30)</f>
        <v/>
      </c>
      <c r="R986" s="710"/>
      <c r="S986" s="712" t="str">
        <f>IF(入力!$C$4="","",入力!$C$4)</f>
        <v>2018.01.01</v>
      </c>
      <c r="T986" s="712"/>
      <c r="U986" s="9" t="s">
        <v>78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3" t="s">
        <v>5</v>
      </c>
      <c r="B988" s="726" t="s">
        <v>6</v>
      </c>
      <c r="C988" s="730" t="s">
        <v>0</v>
      </c>
      <c r="D988" s="721" t="s">
        <v>28</v>
      </c>
      <c r="E988" s="722"/>
      <c r="F988" s="721" t="s">
        <v>40</v>
      </c>
      <c r="G988" s="722"/>
      <c r="H988" s="721" t="s">
        <v>272</v>
      </c>
      <c r="I988" s="722"/>
      <c r="J988" s="721" t="s">
        <v>26</v>
      </c>
      <c r="K988" s="722"/>
      <c r="L988" s="719" t="s">
        <v>41</v>
      </c>
      <c r="M988" s="720"/>
      <c r="N988" s="719" t="s">
        <v>42</v>
      </c>
      <c r="O988" s="720"/>
      <c r="P988" s="719" t="s">
        <v>27</v>
      </c>
      <c r="Q988" s="720"/>
      <c r="R988" s="721" t="s">
        <v>29</v>
      </c>
      <c r="S988" s="722"/>
      <c r="T988" s="119" t="s">
        <v>1</v>
      </c>
      <c r="U988" s="120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4"/>
      <c r="B989" s="727"/>
      <c r="C989" s="731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5"/>
      <c r="B990" s="728"/>
      <c r="C990" s="732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251</v>
      </c>
      <c r="AA990" s="26" t="s">
        <v>24</v>
      </c>
      <c r="AB990" s="26" t="s">
        <v>53</v>
      </c>
      <c r="AC990" s="26" t="s">
        <v>47</v>
      </c>
      <c r="AD990" s="26" t="s">
        <v>56</v>
      </c>
      <c r="AE990" s="11" t="s">
        <v>55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3"/>
      <c r="B992" s="64"/>
      <c r="C992" s="65"/>
      <c r="D992" s="66"/>
      <c r="E992" s="67"/>
      <c r="F992" s="68"/>
      <c r="G992" s="69"/>
      <c r="H992" s="70"/>
      <c r="I992" s="67"/>
      <c r="J992" s="68"/>
      <c r="K992" s="69"/>
      <c r="L992" s="66"/>
      <c r="M992" s="67"/>
      <c r="N992" s="68"/>
      <c r="O992" s="69"/>
      <c r="P992" s="66"/>
      <c r="Q992" s="67"/>
      <c r="R992" s="64"/>
      <c r="S992" s="69"/>
      <c r="T992" s="70"/>
      <c r="U992" s="69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1"/>
      <c r="B993" s="64"/>
      <c r="C993" s="69"/>
      <c r="D993" s="68"/>
      <c r="E993" s="69"/>
      <c r="F993" s="68"/>
      <c r="G993" s="69"/>
      <c r="H993" s="64"/>
      <c r="I993" s="69"/>
      <c r="J993" s="68"/>
      <c r="K993" s="69"/>
      <c r="L993" s="68"/>
      <c r="M993" s="69"/>
      <c r="N993" s="68"/>
      <c r="O993" s="69"/>
      <c r="P993" s="68"/>
      <c r="Q993" s="69"/>
      <c r="R993" s="64"/>
      <c r="S993" s="69"/>
      <c r="T993" s="64"/>
      <c r="U993" s="69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1"/>
      <c r="B994" s="72"/>
      <c r="C994" s="73"/>
      <c r="D994" s="68"/>
      <c r="E994" s="67"/>
      <c r="F994" s="68"/>
      <c r="G994" s="69"/>
      <c r="H994" s="70"/>
      <c r="I994" s="67"/>
      <c r="J994" s="68"/>
      <c r="K994" s="69"/>
      <c r="L994" s="66"/>
      <c r="M994" s="67"/>
      <c r="N994" s="68"/>
      <c r="O994" s="69"/>
      <c r="P994" s="66"/>
      <c r="Q994" s="67"/>
      <c r="R994" s="64"/>
      <c r="S994" s="69"/>
      <c r="T994" s="70"/>
      <c r="U994" s="69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3"/>
      <c r="B995" s="64"/>
      <c r="C995" s="65"/>
      <c r="D995" s="66"/>
      <c r="E995" s="67"/>
      <c r="F995" s="68"/>
      <c r="G995" s="69"/>
      <c r="H995" s="70"/>
      <c r="I995" s="67"/>
      <c r="J995" s="68"/>
      <c r="K995" s="69"/>
      <c r="L995" s="66"/>
      <c r="M995" s="67"/>
      <c r="N995" s="68"/>
      <c r="O995" s="69"/>
      <c r="P995" s="66"/>
      <c r="Q995" s="67"/>
      <c r="R995" s="64"/>
      <c r="S995" s="69"/>
      <c r="T995" s="70"/>
      <c r="U995" s="69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1"/>
      <c r="B996" s="64"/>
      <c r="C996" s="69"/>
      <c r="D996" s="68"/>
      <c r="E996" s="69"/>
      <c r="F996" s="68"/>
      <c r="G996" s="69"/>
      <c r="H996" s="64"/>
      <c r="I996" s="69"/>
      <c r="J996" s="68"/>
      <c r="K996" s="69"/>
      <c r="L996" s="68"/>
      <c r="M996" s="69"/>
      <c r="N996" s="68"/>
      <c r="O996" s="69"/>
      <c r="P996" s="68"/>
      <c r="Q996" s="69"/>
      <c r="R996" s="64"/>
      <c r="S996" s="69"/>
      <c r="T996" s="64"/>
      <c r="U996" s="69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3"/>
      <c r="B997" s="64"/>
      <c r="C997" s="65"/>
      <c r="D997" s="66"/>
      <c r="E997" s="67"/>
      <c r="F997" s="68"/>
      <c r="G997" s="69"/>
      <c r="H997" s="70"/>
      <c r="I997" s="67"/>
      <c r="J997" s="68"/>
      <c r="K997" s="69"/>
      <c r="L997" s="66"/>
      <c r="M997" s="67"/>
      <c r="N997" s="68"/>
      <c r="O997" s="69"/>
      <c r="P997" s="66"/>
      <c r="Q997" s="67"/>
      <c r="R997" s="64"/>
      <c r="S997" s="69"/>
      <c r="T997" s="70"/>
      <c r="U997" s="69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3"/>
      <c r="B998" s="64"/>
      <c r="C998" s="65"/>
      <c r="D998" s="66"/>
      <c r="E998" s="67"/>
      <c r="F998" s="68"/>
      <c r="G998" s="69"/>
      <c r="H998" s="70"/>
      <c r="I998" s="67"/>
      <c r="J998" s="68"/>
      <c r="K998" s="69"/>
      <c r="L998" s="66"/>
      <c r="M998" s="67"/>
      <c r="N998" s="68"/>
      <c r="O998" s="69"/>
      <c r="P998" s="66"/>
      <c r="Q998" s="67"/>
      <c r="R998" s="64"/>
      <c r="S998" s="69"/>
      <c r="T998" s="70"/>
      <c r="U998" s="69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3"/>
      <c r="B999" s="64"/>
      <c r="C999" s="65"/>
      <c r="D999" s="66"/>
      <c r="E999" s="67"/>
      <c r="F999" s="68"/>
      <c r="G999" s="69"/>
      <c r="H999" s="70"/>
      <c r="I999" s="67"/>
      <c r="J999" s="68"/>
      <c r="K999" s="69"/>
      <c r="L999" s="66"/>
      <c r="M999" s="67"/>
      <c r="N999" s="68"/>
      <c r="O999" s="69"/>
      <c r="P999" s="66"/>
      <c r="Q999" s="67"/>
      <c r="R999" s="64"/>
      <c r="S999" s="69"/>
      <c r="T999" s="70"/>
      <c r="U999" s="69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3"/>
      <c r="B1000" s="64"/>
      <c r="C1000" s="65"/>
      <c r="D1000" s="66"/>
      <c r="E1000" s="67"/>
      <c r="F1000" s="68"/>
      <c r="G1000" s="69"/>
      <c r="H1000" s="70"/>
      <c r="I1000" s="67"/>
      <c r="J1000" s="68"/>
      <c r="K1000" s="69"/>
      <c r="L1000" s="66"/>
      <c r="M1000" s="67"/>
      <c r="N1000" s="68"/>
      <c r="O1000" s="69"/>
      <c r="P1000" s="66"/>
      <c r="Q1000" s="67"/>
      <c r="R1000" s="64"/>
      <c r="S1000" s="69"/>
      <c r="T1000" s="70"/>
      <c r="U1000" s="69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72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88" t="s">
        <v>250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287" t="str">
        <f>IF(全体項目一覧_60!AN118="","",全体項目一覧_60!AN118)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3"/>
      <c r="B1022" s="714"/>
      <c r="C1022" s="714"/>
      <c r="D1022" s="714"/>
      <c r="E1022" s="714"/>
      <c r="F1022" s="714"/>
      <c r="G1022" s="714"/>
      <c r="H1022" s="714"/>
      <c r="I1022" s="714"/>
      <c r="J1022" s="714"/>
      <c r="K1022" s="715"/>
      <c r="L1022" s="12" t="s">
        <v>18</v>
      </c>
      <c r="M1022" s="707" t="str">
        <f>$M$38</f>
        <v>％FAT （体脂肪率） は 13.0％以下 を基準とする</v>
      </c>
      <c r="N1022" s="707"/>
      <c r="O1022" s="707"/>
      <c r="P1022" s="707"/>
      <c r="Q1022" s="707"/>
      <c r="R1022" s="707"/>
      <c r="S1022" s="707"/>
      <c r="T1022" s="708" t="s">
        <v>249</v>
      </c>
      <c r="U1022" s="708"/>
      <c r="X1022" s="12"/>
      <c r="Y1022" s="114"/>
      <c r="Z1022" s="114"/>
      <c r="AA1022" s="114"/>
      <c r="AB1022" s="114"/>
      <c r="AC1022" s="114"/>
      <c r="AD1022" s="114"/>
      <c r="AE1022" s="114"/>
    </row>
    <row r="1023" spans="1:31">
      <c r="A1023" s="716"/>
      <c r="B1023" s="717"/>
      <c r="C1023" s="717"/>
      <c r="D1023" s="717"/>
      <c r="E1023" s="717"/>
      <c r="F1023" s="717"/>
      <c r="G1023" s="717"/>
      <c r="H1023" s="717"/>
      <c r="I1023" s="717"/>
      <c r="J1023" s="717"/>
      <c r="K1023" s="718"/>
      <c r="L1023" s="12" t="s">
        <v>18</v>
      </c>
      <c r="M1023" s="703" t="str">
        <f>$M$39</f>
        <v>BMI は 18.0 ～ 23.0 を標準範囲 【ＶＢ男子：中学生】 とする</v>
      </c>
      <c r="N1023" s="703"/>
      <c r="O1023" s="703"/>
      <c r="P1023" s="703"/>
      <c r="Q1023" s="703"/>
      <c r="R1023" s="703"/>
      <c r="S1023" s="703"/>
      <c r="T1023" s="704" t="str">
        <f>X1019</f>
        <v/>
      </c>
      <c r="U1023" s="705"/>
      <c r="X1023" s="12"/>
      <c r="Y1023" s="115"/>
      <c r="Z1023" s="115"/>
      <c r="AA1023" s="115"/>
      <c r="AB1023" s="115"/>
      <c r="AC1023" s="115"/>
      <c r="AD1023" s="115"/>
      <c r="AE1023" s="115"/>
    </row>
    <row r="1024" spans="1:31" ht="14.25">
      <c r="A1024" s="729" t="str">
        <f>$A$40</f>
        <v>フォーマット作成者　：　Komuro Consulting Group　小室匡史</v>
      </c>
      <c r="B1024" s="729"/>
      <c r="C1024" s="729"/>
      <c r="D1024" s="729"/>
      <c r="E1024" s="729"/>
      <c r="F1024" s="729"/>
      <c r="G1024" s="729"/>
      <c r="H1024" s="729"/>
      <c r="I1024" s="729"/>
      <c r="J1024" s="729"/>
      <c r="K1024" s="729"/>
      <c r="L1024" s="263" t="s">
        <v>18</v>
      </c>
      <c r="M1024" s="706" t="str">
        <f>$M$40</f>
        <v>LBM ： Lean Body Mass （除脂肪体重） は増加傾向が望ましい</v>
      </c>
      <c r="N1024" s="706"/>
      <c r="O1024" s="706"/>
      <c r="P1024" s="706"/>
      <c r="Q1024" s="706"/>
      <c r="R1024" s="706"/>
      <c r="S1024" s="706"/>
      <c r="T1024" s="705"/>
      <c r="U1024" s="705"/>
      <c r="X1024" s="12"/>
      <c r="Y1024" s="116"/>
      <c r="Z1024" s="116"/>
      <c r="AA1024" s="116"/>
      <c r="AB1024" s="116"/>
      <c r="AC1024" s="116"/>
      <c r="AD1024" s="116"/>
      <c r="AE1024" s="116"/>
    </row>
    <row r="1026" spans="1:31" ht="30" customHeight="1">
      <c r="A1026" s="709" t="str">
        <f>$A$1</f>
        <v>●●チームバレーボール体力指数　レーダーチャート</v>
      </c>
      <c r="B1026" s="709"/>
      <c r="C1026" s="709"/>
      <c r="D1026" s="709"/>
      <c r="E1026" s="709"/>
      <c r="F1026" s="709"/>
      <c r="G1026" s="709"/>
      <c r="H1026" s="709"/>
      <c r="I1026" s="709"/>
      <c r="J1026" s="709"/>
      <c r="K1026" s="709"/>
      <c r="L1026" s="709"/>
      <c r="M1026" s="709"/>
      <c r="N1026" s="709"/>
      <c r="O1026" s="709"/>
      <c r="P1026" s="709"/>
      <c r="Q1026" s="709"/>
      <c r="R1026" s="709"/>
      <c r="S1026" s="709"/>
      <c r="T1026" s="709"/>
      <c r="U1026" s="709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233" t="s">
        <v>10</v>
      </c>
      <c r="B1027" s="710" t="str">
        <f>IF(表示変換!B31="","",表示変換!B31)</f>
        <v/>
      </c>
      <c r="C1027" s="710"/>
      <c r="D1027" s="9"/>
      <c r="E1027" s="233" t="s">
        <v>11</v>
      </c>
      <c r="F1027" s="711" t="str">
        <f>IF(表示変換!I31="","",表示変換!I31)</f>
        <v/>
      </c>
      <c r="G1027" s="711"/>
      <c r="H1027" s="234" t="s">
        <v>12</v>
      </c>
      <c r="I1027" s="14"/>
      <c r="J1027" s="234" t="s">
        <v>13</v>
      </c>
      <c r="K1027" s="711" t="str">
        <f>IF(表示変換!J31="","",表示変換!J31)</f>
        <v/>
      </c>
      <c r="L1027" s="711"/>
      <c r="M1027" s="233" t="s">
        <v>14</v>
      </c>
      <c r="N1027" s="6"/>
      <c r="O1027" s="710" t="s">
        <v>15</v>
      </c>
      <c r="P1027" s="710"/>
      <c r="Q1027" s="710" t="str">
        <f>IF(表示変換!H31="","",表示変換!H31)</f>
        <v/>
      </c>
      <c r="R1027" s="710"/>
      <c r="S1027" s="712" t="str">
        <f>IF(入力!$C$4="","",入力!$C$4)</f>
        <v>2018.01.01</v>
      </c>
      <c r="T1027" s="712"/>
      <c r="U1027" s="9" t="s">
        <v>78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3" t="s">
        <v>5</v>
      </c>
      <c r="B1029" s="726" t="s">
        <v>6</v>
      </c>
      <c r="C1029" s="730" t="s">
        <v>0</v>
      </c>
      <c r="D1029" s="721" t="s">
        <v>28</v>
      </c>
      <c r="E1029" s="722"/>
      <c r="F1029" s="721" t="s">
        <v>40</v>
      </c>
      <c r="G1029" s="722"/>
      <c r="H1029" s="721" t="s">
        <v>272</v>
      </c>
      <c r="I1029" s="722"/>
      <c r="J1029" s="721" t="s">
        <v>26</v>
      </c>
      <c r="K1029" s="722"/>
      <c r="L1029" s="719" t="s">
        <v>41</v>
      </c>
      <c r="M1029" s="720"/>
      <c r="N1029" s="719" t="s">
        <v>42</v>
      </c>
      <c r="O1029" s="720"/>
      <c r="P1029" s="719" t="s">
        <v>27</v>
      </c>
      <c r="Q1029" s="720"/>
      <c r="R1029" s="721" t="s">
        <v>29</v>
      </c>
      <c r="S1029" s="722"/>
      <c r="T1029" s="119" t="s">
        <v>1</v>
      </c>
      <c r="U1029" s="120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4"/>
      <c r="B1030" s="727"/>
      <c r="C1030" s="731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5"/>
      <c r="B1031" s="728"/>
      <c r="C1031" s="732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251</v>
      </c>
      <c r="AA1031" s="26" t="s">
        <v>24</v>
      </c>
      <c r="AB1031" s="26" t="s">
        <v>53</v>
      </c>
      <c r="AC1031" s="26" t="s">
        <v>47</v>
      </c>
      <c r="AD1031" s="26" t="s">
        <v>56</v>
      </c>
      <c r="AE1031" s="11" t="s">
        <v>55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3"/>
      <c r="B1033" s="64"/>
      <c r="C1033" s="65"/>
      <c r="D1033" s="66"/>
      <c r="E1033" s="67"/>
      <c r="F1033" s="68"/>
      <c r="G1033" s="69"/>
      <c r="H1033" s="70"/>
      <c r="I1033" s="67"/>
      <c r="J1033" s="68"/>
      <c r="K1033" s="69"/>
      <c r="L1033" s="66"/>
      <c r="M1033" s="67"/>
      <c r="N1033" s="68"/>
      <c r="O1033" s="69"/>
      <c r="P1033" s="66"/>
      <c r="Q1033" s="67"/>
      <c r="R1033" s="64"/>
      <c r="S1033" s="69"/>
      <c r="T1033" s="70"/>
      <c r="U1033" s="69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1"/>
      <c r="B1034" s="64"/>
      <c r="C1034" s="69"/>
      <c r="D1034" s="68"/>
      <c r="E1034" s="69"/>
      <c r="F1034" s="68"/>
      <c r="G1034" s="69"/>
      <c r="H1034" s="64"/>
      <c r="I1034" s="69"/>
      <c r="J1034" s="68"/>
      <c r="K1034" s="69"/>
      <c r="L1034" s="68"/>
      <c r="M1034" s="69"/>
      <c r="N1034" s="68"/>
      <c r="O1034" s="69"/>
      <c r="P1034" s="68"/>
      <c r="Q1034" s="69"/>
      <c r="R1034" s="64"/>
      <c r="S1034" s="69"/>
      <c r="T1034" s="64"/>
      <c r="U1034" s="69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1"/>
      <c r="B1035" s="72"/>
      <c r="C1035" s="73"/>
      <c r="D1035" s="68"/>
      <c r="E1035" s="67"/>
      <c r="F1035" s="68"/>
      <c r="G1035" s="69"/>
      <c r="H1035" s="70"/>
      <c r="I1035" s="67"/>
      <c r="J1035" s="68"/>
      <c r="K1035" s="69"/>
      <c r="L1035" s="66"/>
      <c r="M1035" s="67"/>
      <c r="N1035" s="68"/>
      <c r="O1035" s="69"/>
      <c r="P1035" s="66"/>
      <c r="Q1035" s="67"/>
      <c r="R1035" s="64"/>
      <c r="S1035" s="69"/>
      <c r="T1035" s="70"/>
      <c r="U1035" s="69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3"/>
      <c r="B1036" s="64"/>
      <c r="C1036" s="65"/>
      <c r="D1036" s="66"/>
      <c r="E1036" s="67"/>
      <c r="F1036" s="68"/>
      <c r="G1036" s="69"/>
      <c r="H1036" s="70"/>
      <c r="I1036" s="67"/>
      <c r="J1036" s="68"/>
      <c r="K1036" s="69"/>
      <c r="L1036" s="66"/>
      <c r="M1036" s="67"/>
      <c r="N1036" s="68"/>
      <c r="O1036" s="69"/>
      <c r="P1036" s="66"/>
      <c r="Q1036" s="67"/>
      <c r="R1036" s="64"/>
      <c r="S1036" s="69"/>
      <c r="T1036" s="70"/>
      <c r="U1036" s="69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1"/>
      <c r="B1037" s="64"/>
      <c r="C1037" s="69"/>
      <c r="D1037" s="68"/>
      <c r="E1037" s="69"/>
      <c r="F1037" s="68"/>
      <c r="G1037" s="69"/>
      <c r="H1037" s="64"/>
      <c r="I1037" s="69"/>
      <c r="J1037" s="68"/>
      <c r="K1037" s="69"/>
      <c r="L1037" s="68"/>
      <c r="M1037" s="69"/>
      <c r="N1037" s="68"/>
      <c r="O1037" s="69"/>
      <c r="P1037" s="68"/>
      <c r="Q1037" s="69"/>
      <c r="R1037" s="64"/>
      <c r="S1037" s="69"/>
      <c r="T1037" s="64"/>
      <c r="U1037" s="69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3"/>
      <c r="B1038" s="64"/>
      <c r="C1038" s="65"/>
      <c r="D1038" s="66"/>
      <c r="E1038" s="67"/>
      <c r="F1038" s="68"/>
      <c r="G1038" s="69"/>
      <c r="H1038" s="70"/>
      <c r="I1038" s="67"/>
      <c r="J1038" s="68"/>
      <c r="K1038" s="69"/>
      <c r="L1038" s="66"/>
      <c r="M1038" s="67"/>
      <c r="N1038" s="68"/>
      <c r="O1038" s="69"/>
      <c r="P1038" s="66"/>
      <c r="Q1038" s="67"/>
      <c r="R1038" s="64"/>
      <c r="S1038" s="69"/>
      <c r="T1038" s="70"/>
      <c r="U1038" s="69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3"/>
      <c r="B1039" s="64"/>
      <c r="C1039" s="65"/>
      <c r="D1039" s="66"/>
      <c r="E1039" s="67"/>
      <c r="F1039" s="68"/>
      <c r="G1039" s="69"/>
      <c r="H1039" s="70"/>
      <c r="I1039" s="67"/>
      <c r="J1039" s="68"/>
      <c r="K1039" s="69"/>
      <c r="L1039" s="66"/>
      <c r="M1039" s="67"/>
      <c r="N1039" s="68"/>
      <c r="O1039" s="69"/>
      <c r="P1039" s="66"/>
      <c r="Q1039" s="67"/>
      <c r="R1039" s="64"/>
      <c r="S1039" s="69"/>
      <c r="T1039" s="70"/>
      <c r="U1039" s="69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3"/>
      <c r="B1040" s="64"/>
      <c r="C1040" s="65"/>
      <c r="D1040" s="66"/>
      <c r="E1040" s="67"/>
      <c r="F1040" s="68"/>
      <c r="G1040" s="69"/>
      <c r="H1040" s="70"/>
      <c r="I1040" s="67"/>
      <c r="J1040" s="68"/>
      <c r="K1040" s="69"/>
      <c r="L1040" s="66"/>
      <c r="M1040" s="67"/>
      <c r="N1040" s="68"/>
      <c r="O1040" s="69"/>
      <c r="P1040" s="66"/>
      <c r="Q1040" s="67"/>
      <c r="R1040" s="64"/>
      <c r="S1040" s="69"/>
      <c r="T1040" s="70"/>
      <c r="U1040" s="69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3"/>
      <c r="B1041" s="64"/>
      <c r="C1041" s="65"/>
      <c r="D1041" s="66"/>
      <c r="E1041" s="67"/>
      <c r="F1041" s="68"/>
      <c r="G1041" s="69"/>
      <c r="H1041" s="70"/>
      <c r="I1041" s="67"/>
      <c r="J1041" s="68"/>
      <c r="K1041" s="69"/>
      <c r="L1041" s="66"/>
      <c r="M1041" s="67"/>
      <c r="N1041" s="68"/>
      <c r="O1041" s="69"/>
      <c r="P1041" s="66"/>
      <c r="Q1041" s="67"/>
      <c r="R1041" s="64"/>
      <c r="S1041" s="69"/>
      <c r="T1041" s="70"/>
      <c r="U1041" s="69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72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88" t="s">
        <v>250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287" t="str">
        <f>IF(全体項目一覧_60!AN119="","",全体項目一覧_60!AN119)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3"/>
      <c r="B1063" s="714"/>
      <c r="C1063" s="714"/>
      <c r="D1063" s="714"/>
      <c r="E1063" s="714"/>
      <c r="F1063" s="714"/>
      <c r="G1063" s="714"/>
      <c r="H1063" s="714"/>
      <c r="I1063" s="714"/>
      <c r="J1063" s="714"/>
      <c r="K1063" s="715"/>
      <c r="L1063" s="12" t="s">
        <v>18</v>
      </c>
      <c r="M1063" s="707" t="str">
        <f>$M$38</f>
        <v>％FAT （体脂肪率） は 13.0％以下 を基準とする</v>
      </c>
      <c r="N1063" s="707"/>
      <c r="O1063" s="707"/>
      <c r="P1063" s="707"/>
      <c r="Q1063" s="707"/>
      <c r="R1063" s="707"/>
      <c r="S1063" s="707"/>
      <c r="T1063" s="708" t="s">
        <v>249</v>
      </c>
      <c r="U1063" s="708"/>
      <c r="X1063" s="12"/>
      <c r="Y1063" s="114"/>
      <c r="Z1063" s="114"/>
      <c r="AA1063" s="114"/>
      <c r="AB1063" s="114"/>
      <c r="AC1063" s="114"/>
      <c r="AD1063" s="114"/>
      <c r="AE1063" s="114"/>
    </row>
    <row r="1064" spans="1:31">
      <c r="A1064" s="716"/>
      <c r="B1064" s="717"/>
      <c r="C1064" s="717"/>
      <c r="D1064" s="717"/>
      <c r="E1064" s="717"/>
      <c r="F1064" s="717"/>
      <c r="G1064" s="717"/>
      <c r="H1064" s="717"/>
      <c r="I1064" s="717"/>
      <c r="J1064" s="717"/>
      <c r="K1064" s="718"/>
      <c r="L1064" s="12" t="s">
        <v>18</v>
      </c>
      <c r="M1064" s="703" t="str">
        <f>$M$39</f>
        <v>BMI は 18.0 ～ 23.0 を標準範囲 【ＶＢ男子：中学生】 とする</v>
      </c>
      <c r="N1064" s="703"/>
      <c r="O1064" s="703"/>
      <c r="P1064" s="703"/>
      <c r="Q1064" s="703"/>
      <c r="R1064" s="703"/>
      <c r="S1064" s="703"/>
      <c r="T1064" s="704" t="str">
        <f>X1060</f>
        <v/>
      </c>
      <c r="U1064" s="705"/>
      <c r="X1064" s="12"/>
      <c r="Y1064" s="115"/>
      <c r="Z1064" s="115"/>
      <c r="AA1064" s="115"/>
      <c r="AB1064" s="115"/>
      <c r="AC1064" s="115"/>
      <c r="AD1064" s="115"/>
      <c r="AE1064" s="115"/>
    </row>
    <row r="1065" spans="1:31" ht="14.25">
      <c r="A1065" s="729" t="str">
        <f>$A$40</f>
        <v>フォーマット作成者　：　Komuro Consulting Group　小室匡史</v>
      </c>
      <c r="B1065" s="729"/>
      <c r="C1065" s="729"/>
      <c r="D1065" s="729"/>
      <c r="E1065" s="729"/>
      <c r="F1065" s="729"/>
      <c r="G1065" s="729"/>
      <c r="H1065" s="729"/>
      <c r="I1065" s="729"/>
      <c r="J1065" s="729"/>
      <c r="K1065" s="729"/>
      <c r="L1065" s="263" t="s">
        <v>18</v>
      </c>
      <c r="M1065" s="706" t="str">
        <f>$M$40</f>
        <v>LBM ： Lean Body Mass （除脂肪体重） は増加傾向が望ましい</v>
      </c>
      <c r="N1065" s="706"/>
      <c r="O1065" s="706"/>
      <c r="P1065" s="706"/>
      <c r="Q1065" s="706"/>
      <c r="R1065" s="706"/>
      <c r="S1065" s="706"/>
      <c r="T1065" s="705"/>
      <c r="U1065" s="705"/>
      <c r="X1065" s="12"/>
      <c r="Y1065" s="116"/>
      <c r="Z1065" s="116"/>
      <c r="AA1065" s="116"/>
      <c r="AB1065" s="116"/>
      <c r="AC1065" s="116"/>
      <c r="AD1065" s="116"/>
      <c r="AE1065" s="116"/>
    </row>
    <row r="1067" spans="1:31" ht="30" customHeight="1">
      <c r="A1067" s="709" t="str">
        <f>$A$1</f>
        <v>●●チームバレーボール体力指数　レーダーチャート</v>
      </c>
      <c r="B1067" s="709"/>
      <c r="C1067" s="709"/>
      <c r="D1067" s="709"/>
      <c r="E1067" s="709"/>
      <c r="F1067" s="709"/>
      <c r="G1067" s="709"/>
      <c r="H1067" s="709"/>
      <c r="I1067" s="709"/>
      <c r="J1067" s="709"/>
      <c r="K1067" s="709"/>
      <c r="L1067" s="709"/>
      <c r="M1067" s="709"/>
      <c r="N1067" s="709"/>
      <c r="O1067" s="709"/>
      <c r="P1067" s="709"/>
      <c r="Q1067" s="709"/>
      <c r="R1067" s="709"/>
      <c r="S1067" s="709"/>
      <c r="T1067" s="709"/>
      <c r="U1067" s="709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233" t="s">
        <v>10</v>
      </c>
      <c r="B1068" s="710" t="str">
        <f>IF(表示変換!B32="","",表示変換!B32)</f>
        <v/>
      </c>
      <c r="C1068" s="710"/>
      <c r="D1068" s="9"/>
      <c r="E1068" s="233" t="s">
        <v>11</v>
      </c>
      <c r="F1068" s="711" t="str">
        <f>IF(表示変換!I32="","",表示変換!I32)</f>
        <v/>
      </c>
      <c r="G1068" s="711"/>
      <c r="H1068" s="234" t="s">
        <v>12</v>
      </c>
      <c r="I1068" s="14"/>
      <c r="J1068" s="234" t="s">
        <v>13</v>
      </c>
      <c r="K1068" s="711" t="str">
        <f>IF(表示変換!J32="","",表示変換!J32)</f>
        <v/>
      </c>
      <c r="L1068" s="711"/>
      <c r="M1068" s="233" t="s">
        <v>14</v>
      </c>
      <c r="N1068" s="6"/>
      <c r="O1068" s="710" t="s">
        <v>15</v>
      </c>
      <c r="P1068" s="710"/>
      <c r="Q1068" s="710" t="str">
        <f>IF(表示変換!H32="","",表示変換!H32)</f>
        <v/>
      </c>
      <c r="R1068" s="710"/>
      <c r="S1068" s="712" t="str">
        <f>IF(入力!$C$4="","",入力!$C$4)</f>
        <v>2018.01.01</v>
      </c>
      <c r="T1068" s="712"/>
      <c r="U1068" s="9" t="s">
        <v>78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3" t="s">
        <v>5</v>
      </c>
      <c r="B1070" s="726" t="s">
        <v>6</v>
      </c>
      <c r="C1070" s="730" t="s">
        <v>0</v>
      </c>
      <c r="D1070" s="721" t="s">
        <v>28</v>
      </c>
      <c r="E1070" s="722"/>
      <c r="F1070" s="721" t="s">
        <v>40</v>
      </c>
      <c r="G1070" s="722"/>
      <c r="H1070" s="721" t="s">
        <v>272</v>
      </c>
      <c r="I1070" s="722"/>
      <c r="J1070" s="721" t="s">
        <v>26</v>
      </c>
      <c r="K1070" s="722"/>
      <c r="L1070" s="719" t="s">
        <v>41</v>
      </c>
      <c r="M1070" s="720"/>
      <c r="N1070" s="719" t="s">
        <v>42</v>
      </c>
      <c r="O1070" s="720"/>
      <c r="P1070" s="719" t="s">
        <v>27</v>
      </c>
      <c r="Q1070" s="720"/>
      <c r="R1070" s="721" t="s">
        <v>29</v>
      </c>
      <c r="S1070" s="722"/>
      <c r="T1070" s="119" t="s">
        <v>1</v>
      </c>
      <c r="U1070" s="120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4"/>
      <c r="B1071" s="727"/>
      <c r="C1071" s="731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5"/>
      <c r="B1072" s="728"/>
      <c r="C1072" s="732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251</v>
      </c>
      <c r="AA1072" s="26" t="s">
        <v>24</v>
      </c>
      <c r="AB1072" s="26" t="s">
        <v>53</v>
      </c>
      <c r="AC1072" s="26" t="s">
        <v>47</v>
      </c>
      <c r="AD1072" s="26" t="s">
        <v>56</v>
      </c>
      <c r="AE1072" s="11" t="s">
        <v>55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3"/>
      <c r="B1074" s="64"/>
      <c r="C1074" s="65"/>
      <c r="D1074" s="66"/>
      <c r="E1074" s="67"/>
      <c r="F1074" s="68"/>
      <c r="G1074" s="69"/>
      <c r="H1074" s="70"/>
      <c r="I1074" s="67"/>
      <c r="J1074" s="68"/>
      <c r="K1074" s="69"/>
      <c r="L1074" s="66"/>
      <c r="M1074" s="67"/>
      <c r="N1074" s="68"/>
      <c r="O1074" s="69"/>
      <c r="P1074" s="66"/>
      <c r="Q1074" s="67"/>
      <c r="R1074" s="64"/>
      <c r="S1074" s="69"/>
      <c r="T1074" s="70"/>
      <c r="U1074" s="69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1"/>
      <c r="B1075" s="64"/>
      <c r="C1075" s="69"/>
      <c r="D1075" s="68"/>
      <c r="E1075" s="69"/>
      <c r="F1075" s="68"/>
      <c r="G1075" s="69"/>
      <c r="H1075" s="64"/>
      <c r="I1075" s="69"/>
      <c r="J1075" s="68"/>
      <c r="K1075" s="69"/>
      <c r="L1075" s="68"/>
      <c r="M1075" s="69"/>
      <c r="N1075" s="68"/>
      <c r="O1075" s="69"/>
      <c r="P1075" s="68"/>
      <c r="Q1075" s="69"/>
      <c r="R1075" s="64"/>
      <c r="S1075" s="69"/>
      <c r="T1075" s="64"/>
      <c r="U1075" s="69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1"/>
      <c r="B1076" s="72"/>
      <c r="C1076" s="73"/>
      <c r="D1076" s="68"/>
      <c r="E1076" s="67"/>
      <c r="F1076" s="68"/>
      <c r="G1076" s="69"/>
      <c r="H1076" s="70"/>
      <c r="I1076" s="67"/>
      <c r="J1076" s="68"/>
      <c r="K1076" s="69"/>
      <c r="L1076" s="66"/>
      <c r="M1076" s="67"/>
      <c r="N1076" s="68"/>
      <c r="O1076" s="69"/>
      <c r="P1076" s="66"/>
      <c r="Q1076" s="67"/>
      <c r="R1076" s="64"/>
      <c r="S1076" s="69"/>
      <c r="T1076" s="70"/>
      <c r="U1076" s="69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3"/>
      <c r="B1077" s="64"/>
      <c r="C1077" s="65"/>
      <c r="D1077" s="66"/>
      <c r="E1077" s="67"/>
      <c r="F1077" s="68"/>
      <c r="G1077" s="69"/>
      <c r="H1077" s="70"/>
      <c r="I1077" s="67"/>
      <c r="J1077" s="68"/>
      <c r="K1077" s="69"/>
      <c r="L1077" s="66"/>
      <c r="M1077" s="67"/>
      <c r="N1077" s="68"/>
      <c r="O1077" s="69"/>
      <c r="P1077" s="66"/>
      <c r="Q1077" s="67"/>
      <c r="R1077" s="64"/>
      <c r="S1077" s="69"/>
      <c r="T1077" s="70"/>
      <c r="U1077" s="69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1"/>
      <c r="B1078" s="64"/>
      <c r="C1078" s="69"/>
      <c r="D1078" s="68"/>
      <c r="E1078" s="69"/>
      <c r="F1078" s="68"/>
      <c r="G1078" s="69"/>
      <c r="H1078" s="64"/>
      <c r="I1078" s="69"/>
      <c r="J1078" s="68"/>
      <c r="K1078" s="69"/>
      <c r="L1078" s="68"/>
      <c r="M1078" s="69"/>
      <c r="N1078" s="68"/>
      <c r="O1078" s="69"/>
      <c r="P1078" s="68"/>
      <c r="Q1078" s="69"/>
      <c r="R1078" s="64"/>
      <c r="S1078" s="69"/>
      <c r="T1078" s="64"/>
      <c r="U1078" s="69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3"/>
      <c r="B1079" s="64"/>
      <c r="C1079" s="65"/>
      <c r="D1079" s="66"/>
      <c r="E1079" s="67"/>
      <c r="F1079" s="68"/>
      <c r="G1079" s="69"/>
      <c r="H1079" s="70"/>
      <c r="I1079" s="67"/>
      <c r="J1079" s="68"/>
      <c r="K1079" s="69"/>
      <c r="L1079" s="66"/>
      <c r="M1079" s="67"/>
      <c r="N1079" s="68"/>
      <c r="O1079" s="69"/>
      <c r="P1079" s="66"/>
      <c r="Q1079" s="67"/>
      <c r="R1079" s="64"/>
      <c r="S1079" s="69"/>
      <c r="T1079" s="70"/>
      <c r="U1079" s="69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3"/>
      <c r="B1080" s="64"/>
      <c r="C1080" s="65"/>
      <c r="D1080" s="66"/>
      <c r="E1080" s="67"/>
      <c r="F1080" s="68"/>
      <c r="G1080" s="69"/>
      <c r="H1080" s="70"/>
      <c r="I1080" s="67"/>
      <c r="J1080" s="68"/>
      <c r="K1080" s="69"/>
      <c r="L1080" s="66"/>
      <c r="M1080" s="67"/>
      <c r="N1080" s="68"/>
      <c r="O1080" s="69"/>
      <c r="P1080" s="66"/>
      <c r="Q1080" s="67"/>
      <c r="R1080" s="64"/>
      <c r="S1080" s="69"/>
      <c r="T1080" s="70"/>
      <c r="U1080" s="69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3"/>
      <c r="B1081" s="64"/>
      <c r="C1081" s="65"/>
      <c r="D1081" s="66"/>
      <c r="E1081" s="67"/>
      <c r="F1081" s="68"/>
      <c r="G1081" s="69"/>
      <c r="H1081" s="70"/>
      <c r="I1081" s="67"/>
      <c r="J1081" s="68"/>
      <c r="K1081" s="69"/>
      <c r="L1081" s="66"/>
      <c r="M1081" s="67"/>
      <c r="N1081" s="68"/>
      <c r="O1081" s="69"/>
      <c r="P1081" s="66"/>
      <c r="Q1081" s="67"/>
      <c r="R1081" s="64"/>
      <c r="S1081" s="69"/>
      <c r="T1081" s="70"/>
      <c r="U1081" s="69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3"/>
      <c r="B1082" s="64"/>
      <c r="C1082" s="65"/>
      <c r="D1082" s="66"/>
      <c r="E1082" s="67"/>
      <c r="F1082" s="68"/>
      <c r="G1082" s="69"/>
      <c r="H1082" s="70"/>
      <c r="I1082" s="67"/>
      <c r="J1082" s="68"/>
      <c r="K1082" s="69"/>
      <c r="L1082" s="66"/>
      <c r="M1082" s="67"/>
      <c r="N1082" s="68"/>
      <c r="O1082" s="69"/>
      <c r="P1082" s="66"/>
      <c r="Q1082" s="67"/>
      <c r="R1082" s="64"/>
      <c r="S1082" s="69"/>
      <c r="T1082" s="70"/>
      <c r="U1082" s="69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72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88" t="s">
        <v>250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287" t="str">
        <f>IF(全体項目一覧_60!AN120="","",全体項目一覧_60!AN120)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3"/>
      <c r="B1104" s="714"/>
      <c r="C1104" s="714"/>
      <c r="D1104" s="714"/>
      <c r="E1104" s="714"/>
      <c r="F1104" s="714"/>
      <c r="G1104" s="714"/>
      <c r="H1104" s="714"/>
      <c r="I1104" s="714"/>
      <c r="J1104" s="714"/>
      <c r="K1104" s="715"/>
      <c r="L1104" s="12" t="s">
        <v>18</v>
      </c>
      <c r="M1104" s="707" t="str">
        <f>$M$38</f>
        <v>％FAT （体脂肪率） は 13.0％以下 を基準とする</v>
      </c>
      <c r="N1104" s="707"/>
      <c r="O1104" s="707"/>
      <c r="P1104" s="707"/>
      <c r="Q1104" s="707"/>
      <c r="R1104" s="707"/>
      <c r="S1104" s="707"/>
      <c r="T1104" s="708" t="s">
        <v>249</v>
      </c>
      <c r="U1104" s="708"/>
      <c r="X1104" s="12"/>
      <c r="Y1104" s="114"/>
      <c r="Z1104" s="114"/>
      <c r="AA1104" s="114"/>
      <c r="AB1104" s="114"/>
      <c r="AC1104" s="114"/>
      <c r="AD1104" s="114"/>
      <c r="AE1104" s="114"/>
    </row>
    <row r="1105" spans="1:31">
      <c r="A1105" s="716"/>
      <c r="B1105" s="717"/>
      <c r="C1105" s="717"/>
      <c r="D1105" s="717"/>
      <c r="E1105" s="717"/>
      <c r="F1105" s="717"/>
      <c r="G1105" s="717"/>
      <c r="H1105" s="717"/>
      <c r="I1105" s="717"/>
      <c r="J1105" s="717"/>
      <c r="K1105" s="718"/>
      <c r="L1105" s="12" t="s">
        <v>18</v>
      </c>
      <c r="M1105" s="703" t="str">
        <f>$M$39</f>
        <v>BMI は 18.0 ～ 23.0 を標準範囲 【ＶＢ男子：中学生】 とする</v>
      </c>
      <c r="N1105" s="703"/>
      <c r="O1105" s="703"/>
      <c r="P1105" s="703"/>
      <c r="Q1105" s="703"/>
      <c r="R1105" s="703"/>
      <c r="S1105" s="703"/>
      <c r="T1105" s="704" t="str">
        <f>X1101</f>
        <v/>
      </c>
      <c r="U1105" s="705"/>
      <c r="X1105" s="12"/>
      <c r="Y1105" s="115"/>
      <c r="Z1105" s="115"/>
      <c r="AA1105" s="115"/>
      <c r="AB1105" s="115"/>
      <c r="AC1105" s="115"/>
      <c r="AD1105" s="115"/>
      <c r="AE1105" s="115"/>
    </row>
    <row r="1106" spans="1:31" ht="14.25">
      <c r="A1106" s="729" t="str">
        <f>$A$40</f>
        <v>フォーマット作成者　：　Komuro Consulting Group　小室匡史</v>
      </c>
      <c r="B1106" s="729"/>
      <c r="C1106" s="729"/>
      <c r="D1106" s="729"/>
      <c r="E1106" s="729"/>
      <c r="F1106" s="729"/>
      <c r="G1106" s="729"/>
      <c r="H1106" s="729"/>
      <c r="I1106" s="729"/>
      <c r="J1106" s="729"/>
      <c r="K1106" s="729"/>
      <c r="L1106" s="263" t="s">
        <v>18</v>
      </c>
      <c r="M1106" s="706" t="str">
        <f>$M$40</f>
        <v>LBM ： Lean Body Mass （除脂肪体重） は増加傾向が望ましい</v>
      </c>
      <c r="N1106" s="706"/>
      <c r="O1106" s="706"/>
      <c r="P1106" s="706"/>
      <c r="Q1106" s="706"/>
      <c r="R1106" s="706"/>
      <c r="S1106" s="706"/>
      <c r="T1106" s="705"/>
      <c r="U1106" s="705"/>
      <c r="X1106" s="12"/>
      <c r="Y1106" s="116"/>
      <c r="Z1106" s="116"/>
      <c r="AA1106" s="116"/>
      <c r="AB1106" s="116"/>
      <c r="AC1106" s="116"/>
      <c r="AD1106" s="116"/>
      <c r="AE1106" s="116"/>
    </row>
    <row r="1108" spans="1:31" ht="30" customHeight="1">
      <c r="A1108" s="709" t="str">
        <f>$A$1</f>
        <v>●●チームバレーボール体力指数　レーダーチャート</v>
      </c>
      <c r="B1108" s="709"/>
      <c r="C1108" s="709"/>
      <c r="D1108" s="709"/>
      <c r="E1108" s="709"/>
      <c r="F1108" s="709"/>
      <c r="G1108" s="709"/>
      <c r="H1108" s="709"/>
      <c r="I1108" s="709"/>
      <c r="J1108" s="709"/>
      <c r="K1108" s="709"/>
      <c r="L1108" s="709"/>
      <c r="M1108" s="709"/>
      <c r="N1108" s="709"/>
      <c r="O1108" s="709"/>
      <c r="P1108" s="709"/>
      <c r="Q1108" s="709"/>
      <c r="R1108" s="709"/>
      <c r="S1108" s="709"/>
      <c r="T1108" s="709"/>
      <c r="U1108" s="709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233" t="s">
        <v>10</v>
      </c>
      <c r="B1109" s="710" t="str">
        <f>IF(表示変換!B33="","",表示変換!B33)</f>
        <v/>
      </c>
      <c r="C1109" s="710"/>
      <c r="D1109" s="9"/>
      <c r="E1109" s="233" t="s">
        <v>11</v>
      </c>
      <c r="F1109" s="711" t="str">
        <f>IF(表示変換!I33="","",表示変換!I33)</f>
        <v/>
      </c>
      <c r="G1109" s="711"/>
      <c r="H1109" s="234" t="s">
        <v>12</v>
      </c>
      <c r="I1109" s="14"/>
      <c r="J1109" s="234" t="s">
        <v>13</v>
      </c>
      <c r="K1109" s="711" t="str">
        <f>IF(表示変換!J33="","",表示変換!J33)</f>
        <v/>
      </c>
      <c r="L1109" s="711"/>
      <c r="M1109" s="233" t="s">
        <v>14</v>
      </c>
      <c r="N1109" s="6"/>
      <c r="O1109" s="710" t="s">
        <v>15</v>
      </c>
      <c r="P1109" s="710"/>
      <c r="Q1109" s="710" t="str">
        <f>IF(表示変換!H33="","",表示変換!H33)</f>
        <v/>
      </c>
      <c r="R1109" s="710"/>
      <c r="S1109" s="712" t="str">
        <f>IF(入力!$C$4="","",入力!$C$4)</f>
        <v>2018.01.01</v>
      </c>
      <c r="T1109" s="712"/>
      <c r="U1109" s="9" t="s">
        <v>78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3" t="s">
        <v>5</v>
      </c>
      <c r="B1111" s="726" t="s">
        <v>6</v>
      </c>
      <c r="C1111" s="730" t="s">
        <v>0</v>
      </c>
      <c r="D1111" s="721" t="s">
        <v>28</v>
      </c>
      <c r="E1111" s="722"/>
      <c r="F1111" s="721" t="s">
        <v>40</v>
      </c>
      <c r="G1111" s="722"/>
      <c r="H1111" s="721" t="s">
        <v>272</v>
      </c>
      <c r="I1111" s="722"/>
      <c r="J1111" s="721" t="s">
        <v>26</v>
      </c>
      <c r="K1111" s="722"/>
      <c r="L1111" s="719" t="s">
        <v>41</v>
      </c>
      <c r="M1111" s="720"/>
      <c r="N1111" s="719" t="s">
        <v>42</v>
      </c>
      <c r="O1111" s="720"/>
      <c r="P1111" s="719" t="s">
        <v>27</v>
      </c>
      <c r="Q1111" s="720"/>
      <c r="R1111" s="721" t="s">
        <v>29</v>
      </c>
      <c r="S1111" s="722"/>
      <c r="T1111" s="119" t="s">
        <v>1</v>
      </c>
      <c r="U1111" s="120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4"/>
      <c r="B1112" s="727"/>
      <c r="C1112" s="731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5"/>
      <c r="B1113" s="728"/>
      <c r="C1113" s="732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251</v>
      </c>
      <c r="AA1113" s="26" t="s">
        <v>24</v>
      </c>
      <c r="AB1113" s="26" t="s">
        <v>53</v>
      </c>
      <c r="AC1113" s="26" t="s">
        <v>47</v>
      </c>
      <c r="AD1113" s="26" t="s">
        <v>56</v>
      </c>
      <c r="AE1113" s="11" t="s">
        <v>55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3"/>
      <c r="B1115" s="64"/>
      <c r="C1115" s="65"/>
      <c r="D1115" s="66"/>
      <c r="E1115" s="67"/>
      <c r="F1115" s="68"/>
      <c r="G1115" s="69"/>
      <c r="H1115" s="70"/>
      <c r="I1115" s="67"/>
      <c r="J1115" s="68"/>
      <c r="K1115" s="69"/>
      <c r="L1115" s="66"/>
      <c r="M1115" s="67"/>
      <c r="N1115" s="68"/>
      <c r="O1115" s="69"/>
      <c r="P1115" s="66"/>
      <c r="Q1115" s="67"/>
      <c r="R1115" s="64"/>
      <c r="S1115" s="69"/>
      <c r="T1115" s="70"/>
      <c r="U1115" s="69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1"/>
      <c r="B1116" s="64"/>
      <c r="C1116" s="69"/>
      <c r="D1116" s="68"/>
      <c r="E1116" s="69"/>
      <c r="F1116" s="68"/>
      <c r="G1116" s="69"/>
      <c r="H1116" s="64"/>
      <c r="I1116" s="69"/>
      <c r="J1116" s="68"/>
      <c r="K1116" s="69"/>
      <c r="L1116" s="68"/>
      <c r="M1116" s="69"/>
      <c r="N1116" s="68"/>
      <c r="O1116" s="69"/>
      <c r="P1116" s="68"/>
      <c r="Q1116" s="69"/>
      <c r="R1116" s="64"/>
      <c r="S1116" s="69"/>
      <c r="T1116" s="64"/>
      <c r="U1116" s="69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1"/>
      <c r="B1117" s="72"/>
      <c r="C1117" s="73"/>
      <c r="D1117" s="68"/>
      <c r="E1117" s="67"/>
      <c r="F1117" s="68"/>
      <c r="G1117" s="69"/>
      <c r="H1117" s="70"/>
      <c r="I1117" s="67"/>
      <c r="J1117" s="68"/>
      <c r="K1117" s="69"/>
      <c r="L1117" s="66"/>
      <c r="M1117" s="67"/>
      <c r="N1117" s="68"/>
      <c r="O1117" s="69"/>
      <c r="P1117" s="66"/>
      <c r="Q1117" s="67"/>
      <c r="R1117" s="64"/>
      <c r="S1117" s="69"/>
      <c r="T1117" s="70"/>
      <c r="U1117" s="69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3"/>
      <c r="B1118" s="64"/>
      <c r="C1118" s="65"/>
      <c r="D1118" s="66"/>
      <c r="E1118" s="67"/>
      <c r="F1118" s="68"/>
      <c r="G1118" s="69"/>
      <c r="H1118" s="70"/>
      <c r="I1118" s="67"/>
      <c r="J1118" s="68"/>
      <c r="K1118" s="69"/>
      <c r="L1118" s="66"/>
      <c r="M1118" s="67"/>
      <c r="N1118" s="68"/>
      <c r="O1118" s="69"/>
      <c r="P1118" s="66"/>
      <c r="Q1118" s="67"/>
      <c r="R1118" s="64"/>
      <c r="S1118" s="69"/>
      <c r="T1118" s="70"/>
      <c r="U1118" s="69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1"/>
      <c r="B1119" s="64"/>
      <c r="C1119" s="69"/>
      <c r="D1119" s="68"/>
      <c r="E1119" s="69"/>
      <c r="F1119" s="68"/>
      <c r="G1119" s="69"/>
      <c r="H1119" s="64"/>
      <c r="I1119" s="69"/>
      <c r="J1119" s="68"/>
      <c r="K1119" s="69"/>
      <c r="L1119" s="68"/>
      <c r="M1119" s="69"/>
      <c r="N1119" s="68"/>
      <c r="O1119" s="69"/>
      <c r="P1119" s="68"/>
      <c r="Q1119" s="69"/>
      <c r="R1119" s="64"/>
      <c r="S1119" s="69"/>
      <c r="T1119" s="64"/>
      <c r="U1119" s="69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3"/>
      <c r="B1120" s="64"/>
      <c r="C1120" s="65"/>
      <c r="D1120" s="66"/>
      <c r="E1120" s="67"/>
      <c r="F1120" s="68"/>
      <c r="G1120" s="69"/>
      <c r="H1120" s="70"/>
      <c r="I1120" s="67"/>
      <c r="J1120" s="68"/>
      <c r="K1120" s="69"/>
      <c r="L1120" s="66"/>
      <c r="M1120" s="67"/>
      <c r="N1120" s="68"/>
      <c r="O1120" s="69"/>
      <c r="P1120" s="66"/>
      <c r="Q1120" s="67"/>
      <c r="R1120" s="64"/>
      <c r="S1120" s="69"/>
      <c r="T1120" s="70"/>
      <c r="U1120" s="69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3"/>
      <c r="B1121" s="64"/>
      <c r="C1121" s="65"/>
      <c r="D1121" s="66"/>
      <c r="E1121" s="67"/>
      <c r="F1121" s="68"/>
      <c r="G1121" s="69"/>
      <c r="H1121" s="70"/>
      <c r="I1121" s="67"/>
      <c r="J1121" s="68"/>
      <c r="K1121" s="69"/>
      <c r="L1121" s="66"/>
      <c r="M1121" s="67"/>
      <c r="N1121" s="68"/>
      <c r="O1121" s="69"/>
      <c r="P1121" s="66"/>
      <c r="Q1121" s="67"/>
      <c r="R1121" s="64"/>
      <c r="S1121" s="69"/>
      <c r="T1121" s="70"/>
      <c r="U1121" s="69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3"/>
      <c r="B1122" s="64"/>
      <c r="C1122" s="65"/>
      <c r="D1122" s="66"/>
      <c r="E1122" s="67"/>
      <c r="F1122" s="68"/>
      <c r="G1122" s="69"/>
      <c r="H1122" s="70"/>
      <c r="I1122" s="67"/>
      <c r="J1122" s="68"/>
      <c r="K1122" s="69"/>
      <c r="L1122" s="66"/>
      <c r="M1122" s="67"/>
      <c r="N1122" s="68"/>
      <c r="O1122" s="69"/>
      <c r="P1122" s="66"/>
      <c r="Q1122" s="67"/>
      <c r="R1122" s="64"/>
      <c r="S1122" s="69"/>
      <c r="T1122" s="70"/>
      <c r="U1122" s="69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3"/>
      <c r="B1123" s="64"/>
      <c r="C1123" s="65"/>
      <c r="D1123" s="66"/>
      <c r="E1123" s="67"/>
      <c r="F1123" s="68"/>
      <c r="G1123" s="69"/>
      <c r="H1123" s="70"/>
      <c r="I1123" s="67"/>
      <c r="J1123" s="68"/>
      <c r="K1123" s="69"/>
      <c r="L1123" s="66"/>
      <c r="M1123" s="67"/>
      <c r="N1123" s="68"/>
      <c r="O1123" s="69"/>
      <c r="P1123" s="66"/>
      <c r="Q1123" s="67"/>
      <c r="R1123" s="64"/>
      <c r="S1123" s="69"/>
      <c r="T1123" s="70"/>
      <c r="U1123" s="69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72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88" t="s">
        <v>250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287" t="str">
        <f>IF(全体項目一覧_60!AN121="","",全体項目一覧_60!AN121)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3"/>
      <c r="B1145" s="714"/>
      <c r="C1145" s="714"/>
      <c r="D1145" s="714"/>
      <c r="E1145" s="714"/>
      <c r="F1145" s="714"/>
      <c r="G1145" s="714"/>
      <c r="H1145" s="714"/>
      <c r="I1145" s="714"/>
      <c r="J1145" s="714"/>
      <c r="K1145" s="715"/>
      <c r="L1145" s="12" t="s">
        <v>18</v>
      </c>
      <c r="M1145" s="707" t="str">
        <f>$M$38</f>
        <v>％FAT （体脂肪率） は 13.0％以下 を基準とする</v>
      </c>
      <c r="N1145" s="707"/>
      <c r="O1145" s="707"/>
      <c r="P1145" s="707"/>
      <c r="Q1145" s="707"/>
      <c r="R1145" s="707"/>
      <c r="S1145" s="707"/>
      <c r="T1145" s="708" t="s">
        <v>249</v>
      </c>
      <c r="U1145" s="708"/>
      <c r="X1145" s="12"/>
      <c r="Y1145" s="114"/>
      <c r="Z1145" s="114"/>
      <c r="AA1145" s="114"/>
      <c r="AB1145" s="114"/>
      <c r="AC1145" s="114"/>
      <c r="AD1145" s="114"/>
      <c r="AE1145" s="114"/>
    </row>
    <row r="1146" spans="1:31">
      <c r="A1146" s="716"/>
      <c r="B1146" s="717"/>
      <c r="C1146" s="717"/>
      <c r="D1146" s="717"/>
      <c r="E1146" s="717"/>
      <c r="F1146" s="717"/>
      <c r="G1146" s="717"/>
      <c r="H1146" s="717"/>
      <c r="I1146" s="717"/>
      <c r="J1146" s="717"/>
      <c r="K1146" s="718"/>
      <c r="L1146" s="12" t="s">
        <v>18</v>
      </c>
      <c r="M1146" s="703" t="str">
        <f>$M$39</f>
        <v>BMI は 18.0 ～ 23.0 を標準範囲 【ＶＢ男子：中学生】 とする</v>
      </c>
      <c r="N1146" s="703"/>
      <c r="O1146" s="703"/>
      <c r="P1146" s="703"/>
      <c r="Q1146" s="703"/>
      <c r="R1146" s="703"/>
      <c r="S1146" s="703"/>
      <c r="T1146" s="704" t="str">
        <f>X1142</f>
        <v/>
      </c>
      <c r="U1146" s="705"/>
      <c r="X1146" s="12"/>
      <c r="Y1146" s="115"/>
      <c r="Z1146" s="115"/>
      <c r="AA1146" s="115"/>
      <c r="AB1146" s="115"/>
      <c r="AC1146" s="115"/>
      <c r="AD1146" s="115"/>
      <c r="AE1146" s="115"/>
    </row>
    <row r="1147" spans="1:31" ht="14.25">
      <c r="A1147" s="729" t="str">
        <f>$A$40</f>
        <v>フォーマット作成者　：　Komuro Consulting Group　小室匡史</v>
      </c>
      <c r="B1147" s="729"/>
      <c r="C1147" s="729"/>
      <c r="D1147" s="729"/>
      <c r="E1147" s="729"/>
      <c r="F1147" s="729"/>
      <c r="G1147" s="729"/>
      <c r="H1147" s="729"/>
      <c r="I1147" s="729"/>
      <c r="J1147" s="729"/>
      <c r="K1147" s="729"/>
      <c r="L1147" s="263" t="s">
        <v>18</v>
      </c>
      <c r="M1147" s="706" t="str">
        <f>$M$40</f>
        <v>LBM ： Lean Body Mass （除脂肪体重） は増加傾向が望ましい</v>
      </c>
      <c r="N1147" s="706"/>
      <c r="O1147" s="706"/>
      <c r="P1147" s="706"/>
      <c r="Q1147" s="706"/>
      <c r="R1147" s="706"/>
      <c r="S1147" s="706"/>
      <c r="T1147" s="705"/>
      <c r="U1147" s="705"/>
      <c r="X1147" s="12"/>
      <c r="Y1147" s="116"/>
      <c r="Z1147" s="116"/>
      <c r="AA1147" s="116"/>
      <c r="AB1147" s="116"/>
      <c r="AC1147" s="116"/>
      <c r="AD1147" s="116"/>
      <c r="AE1147" s="116"/>
    </row>
    <row r="1149" spans="1:31" ht="30" customHeight="1">
      <c r="A1149" s="709" t="str">
        <f>$A$1</f>
        <v>●●チームバレーボール体力指数　レーダーチャート</v>
      </c>
      <c r="B1149" s="709"/>
      <c r="C1149" s="709"/>
      <c r="D1149" s="709"/>
      <c r="E1149" s="709"/>
      <c r="F1149" s="709"/>
      <c r="G1149" s="709"/>
      <c r="H1149" s="709"/>
      <c r="I1149" s="709"/>
      <c r="J1149" s="709"/>
      <c r="K1149" s="709"/>
      <c r="L1149" s="709"/>
      <c r="M1149" s="709"/>
      <c r="N1149" s="709"/>
      <c r="O1149" s="709"/>
      <c r="P1149" s="709"/>
      <c r="Q1149" s="709"/>
      <c r="R1149" s="709"/>
      <c r="S1149" s="709"/>
      <c r="T1149" s="709"/>
      <c r="U1149" s="709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233" t="s">
        <v>10</v>
      </c>
      <c r="B1150" s="710" t="str">
        <f>IF(表示変換!B34="","",表示変換!B34)</f>
        <v/>
      </c>
      <c r="C1150" s="710"/>
      <c r="D1150" s="9"/>
      <c r="E1150" s="233" t="s">
        <v>11</v>
      </c>
      <c r="F1150" s="711" t="str">
        <f>IF(表示変換!I34="","",表示変換!I34)</f>
        <v/>
      </c>
      <c r="G1150" s="711"/>
      <c r="H1150" s="234" t="s">
        <v>12</v>
      </c>
      <c r="I1150" s="14"/>
      <c r="J1150" s="234" t="s">
        <v>13</v>
      </c>
      <c r="K1150" s="711" t="str">
        <f>IF(表示変換!J34="","",表示変換!J34)</f>
        <v/>
      </c>
      <c r="L1150" s="711"/>
      <c r="M1150" s="233" t="s">
        <v>14</v>
      </c>
      <c r="N1150" s="6"/>
      <c r="O1150" s="710" t="s">
        <v>15</v>
      </c>
      <c r="P1150" s="710"/>
      <c r="Q1150" s="710" t="str">
        <f>IF(表示変換!H34="","",表示変換!H34)</f>
        <v/>
      </c>
      <c r="R1150" s="710"/>
      <c r="S1150" s="712" t="str">
        <f>IF(入力!$C$4="","",入力!$C$4)</f>
        <v>2018.01.01</v>
      </c>
      <c r="T1150" s="712"/>
      <c r="U1150" s="9" t="s">
        <v>78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3" t="s">
        <v>5</v>
      </c>
      <c r="B1152" s="726" t="s">
        <v>6</v>
      </c>
      <c r="C1152" s="730" t="s">
        <v>0</v>
      </c>
      <c r="D1152" s="721" t="s">
        <v>28</v>
      </c>
      <c r="E1152" s="722"/>
      <c r="F1152" s="721" t="s">
        <v>40</v>
      </c>
      <c r="G1152" s="722"/>
      <c r="H1152" s="721" t="s">
        <v>272</v>
      </c>
      <c r="I1152" s="722"/>
      <c r="J1152" s="721" t="s">
        <v>26</v>
      </c>
      <c r="K1152" s="722"/>
      <c r="L1152" s="719" t="s">
        <v>41</v>
      </c>
      <c r="M1152" s="720"/>
      <c r="N1152" s="719" t="s">
        <v>42</v>
      </c>
      <c r="O1152" s="720"/>
      <c r="P1152" s="719" t="s">
        <v>27</v>
      </c>
      <c r="Q1152" s="720"/>
      <c r="R1152" s="721" t="s">
        <v>29</v>
      </c>
      <c r="S1152" s="722"/>
      <c r="T1152" s="119" t="s">
        <v>1</v>
      </c>
      <c r="U1152" s="120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4"/>
      <c r="B1153" s="727"/>
      <c r="C1153" s="731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5"/>
      <c r="B1154" s="728"/>
      <c r="C1154" s="732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251</v>
      </c>
      <c r="AA1154" s="26" t="s">
        <v>24</v>
      </c>
      <c r="AB1154" s="26" t="s">
        <v>53</v>
      </c>
      <c r="AC1154" s="26" t="s">
        <v>47</v>
      </c>
      <c r="AD1154" s="26" t="s">
        <v>56</v>
      </c>
      <c r="AE1154" s="11" t="s">
        <v>55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3"/>
      <c r="B1156" s="64"/>
      <c r="C1156" s="65"/>
      <c r="D1156" s="66"/>
      <c r="E1156" s="67"/>
      <c r="F1156" s="68"/>
      <c r="G1156" s="69"/>
      <c r="H1156" s="70"/>
      <c r="I1156" s="67"/>
      <c r="J1156" s="68"/>
      <c r="K1156" s="69"/>
      <c r="L1156" s="66"/>
      <c r="M1156" s="67"/>
      <c r="N1156" s="68"/>
      <c r="O1156" s="69"/>
      <c r="P1156" s="66"/>
      <c r="Q1156" s="67"/>
      <c r="R1156" s="64"/>
      <c r="S1156" s="69"/>
      <c r="T1156" s="70"/>
      <c r="U1156" s="69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1"/>
      <c r="B1157" s="64"/>
      <c r="C1157" s="69"/>
      <c r="D1157" s="68"/>
      <c r="E1157" s="69"/>
      <c r="F1157" s="68"/>
      <c r="G1157" s="69"/>
      <c r="H1157" s="64"/>
      <c r="I1157" s="69"/>
      <c r="J1157" s="68"/>
      <c r="K1157" s="69"/>
      <c r="L1157" s="68"/>
      <c r="M1157" s="69"/>
      <c r="N1157" s="68"/>
      <c r="O1157" s="69"/>
      <c r="P1157" s="68"/>
      <c r="Q1157" s="69"/>
      <c r="R1157" s="64"/>
      <c r="S1157" s="69"/>
      <c r="T1157" s="64"/>
      <c r="U1157" s="69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1"/>
      <c r="B1158" s="72"/>
      <c r="C1158" s="73"/>
      <c r="D1158" s="68"/>
      <c r="E1158" s="67"/>
      <c r="F1158" s="68"/>
      <c r="G1158" s="69"/>
      <c r="H1158" s="70"/>
      <c r="I1158" s="67"/>
      <c r="J1158" s="68"/>
      <c r="K1158" s="69"/>
      <c r="L1158" s="66"/>
      <c r="M1158" s="67"/>
      <c r="N1158" s="68"/>
      <c r="O1158" s="69"/>
      <c r="P1158" s="66"/>
      <c r="Q1158" s="67"/>
      <c r="R1158" s="64"/>
      <c r="S1158" s="69"/>
      <c r="T1158" s="70"/>
      <c r="U1158" s="69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3"/>
      <c r="B1159" s="64"/>
      <c r="C1159" s="65"/>
      <c r="D1159" s="66"/>
      <c r="E1159" s="67"/>
      <c r="F1159" s="68"/>
      <c r="G1159" s="69"/>
      <c r="H1159" s="70"/>
      <c r="I1159" s="67"/>
      <c r="J1159" s="68"/>
      <c r="K1159" s="69"/>
      <c r="L1159" s="66"/>
      <c r="M1159" s="67"/>
      <c r="N1159" s="68"/>
      <c r="O1159" s="69"/>
      <c r="P1159" s="66"/>
      <c r="Q1159" s="67"/>
      <c r="R1159" s="64"/>
      <c r="S1159" s="69"/>
      <c r="T1159" s="70"/>
      <c r="U1159" s="69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1"/>
      <c r="B1160" s="64"/>
      <c r="C1160" s="69"/>
      <c r="D1160" s="68"/>
      <c r="E1160" s="69"/>
      <c r="F1160" s="68"/>
      <c r="G1160" s="69"/>
      <c r="H1160" s="64"/>
      <c r="I1160" s="69"/>
      <c r="J1160" s="68"/>
      <c r="K1160" s="69"/>
      <c r="L1160" s="68"/>
      <c r="M1160" s="69"/>
      <c r="N1160" s="68"/>
      <c r="O1160" s="69"/>
      <c r="P1160" s="68"/>
      <c r="Q1160" s="69"/>
      <c r="R1160" s="64"/>
      <c r="S1160" s="69"/>
      <c r="T1160" s="64"/>
      <c r="U1160" s="69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3"/>
      <c r="B1161" s="64"/>
      <c r="C1161" s="65"/>
      <c r="D1161" s="66"/>
      <c r="E1161" s="67"/>
      <c r="F1161" s="68"/>
      <c r="G1161" s="69"/>
      <c r="H1161" s="70"/>
      <c r="I1161" s="67"/>
      <c r="J1161" s="68"/>
      <c r="K1161" s="69"/>
      <c r="L1161" s="66"/>
      <c r="M1161" s="67"/>
      <c r="N1161" s="68"/>
      <c r="O1161" s="69"/>
      <c r="P1161" s="66"/>
      <c r="Q1161" s="67"/>
      <c r="R1161" s="64"/>
      <c r="S1161" s="69"/>
      <c r="T1161" s="70"/>
      <c r="U1161" s="69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3"/>
      <c r="B1162" s="64"/>
      <c r="C1162" s="65"/>
      <c r="D1162" s="66"/>
      <c r="E1162" s="67"/>
      <c r="F1162" s="68"/>
      <c r="G1162" s="69"/>
      <c r="H1162" s="70"/>
      <c r="I1162" s="67"/>
      <c r="J1162" s="68"/>
      <c r="K1162" s="69"/>
      <c r="L1162" s="66"/>
      <c r="M1162" s="67"/>
      <c r="N1162" s="68"/>
      <c r="O1162" s="69"/>
      <c r="P1162" s="66"/>
      <c r="Q1162" s="67"/>
      <c r="R1162" s="64"/>
      <c r="S1162" s="69"/>
      <c r="T1162" s="70"/>
      <c r="U1162" s="69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3"/>
      <c r="B1163" s="64"/>
      <c r="C1163" s="65"/>
      <c r="D1163" s="66"/>
      <c r="E1163" s="67"/>
      <c r="F1163" s="68"/>
      <c r="G1163" s="69"/>
      <c r="H1163" s="70"/>
      <c r="I1163" s="67"/>
      <c r="J1163" s="68"/>
      <c r="K1163" s="69"/>
      <c r="L1163" s="66"/>
      <c r="M1163" s="67"/>
      <c r="N1163" s="68"/>
      <c r="O1163" s="69"/>
      <c r="P1163" s="66"/>
      <c r="Q1163" s="67"/>
      <c r="R1163" s="64"/>
      <c r="S1163" s="69"/>
      <c r="T1163" s="70"/>
      <c r="U1163" s="69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3"/>
      <c r="B1164" s="64"/>
      <c r="C1164" s="65"/>
      <c r="D1164" s="66"/>
      <c r="E1164" s="67"/>
      <c r="F1164" s="68"/>
      <c r="G1164" s="69"/>
      <c r="H1164" s="70"/>
      <c r="I1164" s="67"/>
      <c r="J1164" s="68"/>
      <c r="K1164" s="69"/>
      <c r="L1164" s="66"/>
      <c r="M1164" s="67"/>
      <c r="N1164" s="68"/>
      <c r="O1164" s="69"/>
      <c r="P1164" s="66"/>
      <c r="Q1164" s="67"/>
      <c r="R1164" s="64"/>
      <c r="S1164" s="69"/>
      <c r="T1164" s="70"/>
      <c r="U1164" s="69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72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88" t="s">
        <v>250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287" t="str">
        <f>IF(全体項目一覧_60!AN122="","",全体項目一覧_60!AN122)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3"/>
      <c r="B1186" s="714"/>
      <c r="C1186" s="714"/>
      <c r="D1186" s="714"/>
      <c r="E1186" s="714"/>
      <c r="F1186" s="714"/>
      <c r="G1186" s="714"/>
      <c r="H1186" s="714"/>
      <c r="I1186" s="714"/>
      <c r="J1186" s="714"/>
      <c r="K1186" s="715"/>
      <c r="L1186" s="12" t="s">
        <v>18</v>
      </c>
      <c r="M1186" s="707" t="str">
        <f>$M$38</f>
        <v>％FAT （体脂肪率） は 13.0％以下 を基準とする</v>
      </c>
      <c r="N1186" s="707"/>
      <c r="O1186" s="707"/>
      <c r="P1186" s="707"/>
      <c r="Q1186" s="707"/>
      <c r="R1186" s="707"/>
      <c r="S1186" s="707"/>
      <c r="T1186" s="708" t="s">
        <v>249</v>
      </c>
      <c r="U1186" s="708"/>
      <c r="X1186" s="12"/>
      <c r="Y1186" s="114"/>
      <c r="Z1186" s="114"/>
      <c r="AA1186" s="114"/>
      <c r="AB1186" s="114"/>
      <c r="AC1186" s="114"/>
      <c r="AD1186" s="114"/>
      <c r="AE1186" s="114"/>
    </row>
    <row r="1187" spans="1:31">
      <c r="A1187" s="716"/>
      <c r="B1187" s="717"/>
      <c r="C1187" s="717"/>
      <c r="D1187" s="717"/>
      <c r="E1187" s="717"/>
      <c r="F1187" s="717"/>
      <c r="G1187" s="717"/>
      <c r="H1187" s="717"/>
      <c r="I1187" s="717"/>
      <c r="J1187" s="717"/>
      <c r="K1187" s="718"/>
      <c r="L1187" s="12" t="s">
        <v>18</v>
      </c>
      <c r="M1187" s="703" t="str">
        <f>$M$39</f>
        <v>BMI は 18.0 ～ 23.0 を標準範囲 【ＶＢ男子：中学生】 とする</v>
      </c>
      <c r="N1187" s="703"/>
      <c r="O1187" s="703"/>
      <c r="P1187" s="703"/>
      <c r="Q1187" s="703"/>
      <c r="R1187" s="703"/>
      <c r="S1187" s="703"/>
      <c r="T1187" s="704" t="str">
        <f>X1183</f>
        <v/>
      </c>
      <c r="U1187" s="705"/>
      <c r="X1187" s="12"/>
      <c r="Y1187" s="115"/>
      <c r="Z1187" s="115"/>
      <c r="AA1187" s="115"/>
      <c r="AB1187" s="115"/>
      <c r="AC1187" s="115"/>
      <c r="AD1187" s="115"/>
      <c r="AE1187" s="115"/>
    </row>
    <row r="1188" spans="1:31" ht="14.25">
      <c r="A1188" s="729" t="str">
        <f>$A$40</f>
        <v>フォーマット作成者　：　Komuro Consulting Group　小室匡史</v>
      </c>
      <c r="B1188" s="729"/>
      <c r="C1188" s="729"/>
      <c r="D1188" s="729"/>
      <c r="E1188" s="729"/>
      <c r="F1188" s="729"/>
      <c r="G1188" s="729"/>
      <c r="H1188" s="729"/>
      <c r="I1188" s="729"/>
      <c r="J1188" s="729"/>
      <c r="K1188" s="729"/>
      <c r="L1188" s="263" t="s">
        <v>18</v>
      </c>
      <c r="M1188" s="706" t="str">
        <f>$M$40</f>
        <v>LBM ： Lean Body Mass （除脂肪体重） は増加傾向が望ましい</v>
      </c>
      <c r="N1188" s="706"/>
      <c r="O1188" s="706"/>
      <c r="P1188" s="706"/>
      <c r="Q1188" s="706"/>
      <c r="R1188" s="706"/>
      <c r="S1188" s="706"/>
      <c r="T1188" s="705"/>
      <c r="U1188" s="705"/>
      <c r="X1188" s="12"/>
      <c r="Y1188" s="116"/>
      <c r="Z1188" s="116"/>
      <c r="AA1188" s="116"/>
      <c r="AB1188" s="116"/>
      <c r="AC1188" s="116"/>
      <c r="AD1188" s="116"/>
      <c r="AE1188" s="116"/>
    </row>
    <row r="1190" spans="1:31" ht="30" customHeight="1">
      <c r="A1190" s="709" t="str">
        <f>$A$1</f>
        <v>●●チームバレーボール体力指数　レーダーチャート</v>
      </c>
      <c r="B1190" s="709"/>
      <c r="C1190" s="709"/>
      <c r="D1190" s="709"/>
      <c r="E1190" s="709"/>
      <c r="F1190" s="709"/>
      <c r="G1190" s="709"/>
      <c r="H1190" s="709"/>
      <c r="I1190" s="709"/>
      <c r="J1190" s="709"/>
      <c r="K1190" s="709"/>
      <c r="L1190" s="709"/>
      <c r="M1190" s="709"/>
      <c r="N1190" s="709"/>
      <c r="O1190" s="709"/>
      <c r="P1190" s="709"/>
      <c r="Q1190" s="709"/>
      <c r="R1190" s="709"/>
      <c r="S1190" s="709"/>
      <c r="T1190" s="709"/>
      <c r="U1190" s="709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233" t="s">
        <v>10</v>
      </c>
      <c r="B1191" s="710" t="str">
        <f>IF(表示変換!B35="","",表示変換!B35)</f>
        <v/>
      </c>
      <c r="C1191" s="710"/>
      <c r="D1191" s="9"/>
      <c r="E1191" s="233" t="s">
        <v>11</v>
      </c>
      <c r="F1191" s="711" t="str">
        <f>IF(表示変換!I35="","",表示変換!I35)</f>
        <v/>
      </c>
      <c r="G1191" s="711"/>
      <c r="H1191" s="234" t="s">
        <v>12</v>
      </c>
      <c r="I1191" s="14"/>
      <c r="J1191" s="234" t="s">
        <v>13</v>
      </c>
      <c r="K1191" s="711" t="str">
        <f>IF(表示変換!J35="","",表示変換!J35)</f>
        <v/>
      </c>
      <c r="L1191" s="711"/>
      <c r="M1191" s="233" t="s">
        <v>14</v>
      </c>
      <c r="N1191" s="6"/>
      <c r="O1191" s="710" t="s">
        <v>15</v>
      </c>
      <c r="P1191" s="710"/>
      <c r="Q1191" s="710" t="str">
        <f>IF(表示変換!H35="","",表示変換!H35)</f>
        <v/>
      </c>
      <c r="R1191" s="710"/>
      <c r="S1191" s="712" t="str">
        <f>IF(入力!$C$4="","",入力!$C$4)</f>
        <v>2018.01.01</v>
      </c>
      <c r="T1191" s="712"/>
      <c r="U1191" s="9" t="s">
        <v>78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3" t="s">
        <v>5</v>
      </c>
      <c r="B1193" s="726" t="s">
        <v>6</v>
      </c>
      <c r="C1193" s="730" t="s">
        <v>0</v>
      </c>
      <c r="D1193" s="721" t="s">
        <v>28</v>
      </c>
      <c r="E1193" s="722"/>
      <c r="F1193" s="721" t="s">
        <v>40</v>
      </c>
      <c r="G1193" s="722"/>
      <c r="H1193" s="721" t="s">
        <v>272</v>
      </c>
      <c r="I1193" s="722"/>
      <c r="J1193" s="721" t="s">
        <v>26</v>
      </c>
      <c r="K1193" s="722"/>
      <c r="L1193" s="719" t="s">
        <v>41</v>
      </c>
      <c r="M1193" s="720"/>
      <c r="N1193" s="719" t="s">
        <v>42</v>
      </c>
      <c r="O1193" s="720"/>
      <c r="P1193" s="719" t="s">
        <v>27</v>
      </c>
      <c r="Q1193" s="720"/>
      <c r="R1193" s="721" t="s">
        <v>29</v>
      </c>
      <c r="S1193" s="722"/>
      <c r="T1193" s="119" t="s">
        <v>1</v>
      </c>
      <c r="U1193" s="120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4"/>
      <c r="B1194" s="727"/>
      <c r="C1194" s="731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5"/>
      <c r="B1195" s="728"/>
      <c r="C1195" s="732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251</v>
      </c>
      <c r="AA1195" s="26" t="s">
        <v>24</v>
      </c>
      <c r="AB1195" s="26" t="s">
        <v>53</v>
      </c>
      <c r="AC1195" s="26" t="s">
        <v>47</v>
      </c>
      <c r="AD1195" s="26" t="s">
        <v>56</v>
      </c>
      <c r="AE1195" s="11" t="s">
        <v>55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3"/>
      <c r="B1197" s="64"/>
      <c r="C1197" s="65"/>
      <c r="D1197" s="66"/>
      <c r="E1197" s="67"/>
      <c r="F1197" s="68"/>
      <c r="G1197" s="69"/>
      <c r="H1197" s="70"/>
      <c r="I1197" s="67"/>
      <c r="J1197" s="68"/>
      <c r="K1197" s="69"/>
      <c r="L1197" s="66"/>
      <c r="M1197" s="67"/>
      <c r="N1197" s="68"/>
      <c r="O1197" s="69"/>
      <c r="P1197" s="66"/>
      <c r="Q1197" s="67"/>
      <c r="R1197" s="64"/>
      <c r="S1197" s="69"/>
      <c r="T1197" s="70"/>
      <c r="U1197" s="69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1"/>
      <c r="B1198" s="64"/>
      <c r="C1198" s="69"/>
      <c r="D1198" s="68"/>
      <c r="E1198" s="69"/>
      <c r="F1198" s="68"/>
      <c r="G1198" s="69"/>
      <c r="H1198" s="64"/>
      <c r="I1198" s="69"/>
      <c r="J1198" s="68"/>
      <c r="K1198" s="69"/>
      <c r="L1198" s="68"/>
      <c r="M1198" s="69"/>
      <c r="N1198" s="68"/>
      <c r="O1198" s="69"/>
      <c r="P1198" s="68"/>
      <c r="Q1198" s="69"/>
      <c r="R1198" s="64"/>
      <c r="S1198" s="69"/>
      <c r="T1198" s="64"/>
      <c r="U1198" s="69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1"/>
      <c r="B1199" s="72"/>
      <c r="C1199" s="73"/>
      <c r="D1199" s="68"/>
      <c r="E1199" s="67"/>
      <c r="F1199" s="68"/>
      <c r="G1199" s="69"/>
      <c r="H1199" s="70"/>
      <c r="I1199" s="67"/>
      <c r="J1199" s="68"/>
      <c r="K1199" s="69"/>
      <c r="L1199" s="66"/>
      <c r="M1199" s="67"/>
      <c r="N1199" s="68"/>
      <c r="O1199" s="69"/>
      <c r="P1199" s="66"/>
      <c r="Q1199" s="67"/>
      <c r="R1199" s="64"/>
      <c r="S1199" s="69"/>
      <c r="T1199" s="70"/>
      <c r="U1199" s="69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3"/>
      <c r="B1200" s="64"/>
      <c r="C1200" s="65"/>
      <c r="D1200" s="66"/>
      <c r="E1200" s="67"/>
      <c r="F1200" s="68"/>
      <c r="G1200" s="69"/>
      <c r="H1200" s="70"/>
      <c r="I1200" s="67"/>
      <c r="J1200" s="68"/>
      <c r="K1200" s="69"/>
      <c r="L1200" s="66"/>
      <c r="M1200" s="67"/>
      <c r="N1200" s="68"/>
      <c r="O1200" s="69"/>
      <c r="P1200" s="66"/>
      <c r="Q1200" s="67"/>
      <c r="R1200" s="64"/>
      <c r="S1200" s="69"/>
      <c r="T1200" s="70"/>
      <c r="U1200" s="69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1"/>
      <c r="B1201" s="64"/>
      <c r="C1201" s="69"/>
      <c r="D1201" s="68"/>
      <c r="E1201" s="69"/>
      <c r="F1201" s="68"/>
      <c r="G1201" s="69"/>
      <c r="H1201" s="64"/>
      <c r="I1201" s="69"/>
      <c r="J1201" s="68"/>
      <c r="K1201" s="69"/>
      <c r="L1201" s="68"/>
      <c r="M1201" s="69"/>
      <c r="N1201" s="68"/>
      <c r="O1201" s="69"/>
      <c r="P1201" s="68"/>
      <c r="Q1201" s="69"/>
      <c r="R1201" s="64"/>
      <c r="S1201" s="69"/>
      <c r="T1201" s="64"/>
      <c r="U1201" s="69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3"/>
      <c r="B1202" s="64"/>
      <c r="C1202" s="65"/>
      <c r="D1202" s="66"/>
      <c r="E1202" s="67"/>
      <c r="F1202" s="68"/>
      <c r="G1202" s="69"/>
      <c r="H1202" s="70"/>
      <c r="I1202" s="67"/>
      <c r="J1202" s="68"/>
      <c r="K1202" s="69"/>
      <c r="L1202" s="66"/>
      <c r="M1202" s="67"/>
      <c r="N1202" s="68"/>
      <c r="O1202" s="69"/>
      <c r="P1202" s="66"/>
      <c r="Q1202" s="67"/>
      <c r="R1202" s="64"/>
      <c r="S1202" s="69"/>
      <c r="T1202" s="70"/>
      <c r="U1202" s="69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3"/>
      <c r="B1203" s="64"/>
      <c r="C1203" s="65"/>
      <c r="D1203" s="66"/>
      <c r="E1203" s="67"/>
      <c r="F1203" s="68"/>
      <c r="G1203" s="69"/>
      <c r="H1203" s="70"/>
      <c r="I1203" s="67"/>
      <c r="J1203" s="68"/>
      <c r="K1203" s="69"/>
      <c r="L1203" s="66"/>
      <c r="M1203" s="67"/>
      <c r="N1203" s="68"/>
      <c r="O1203" s="69"/>
      <c r="P1203" s="66"/>
      <c r="Q1203" s="67"/>
      <c r="R1203" s="64"/>
      <c r="S1203" s="69"/>
      <c r="T1203" s="70"/>
      <c r="U1203" s="69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3"/>
      <c r="B1204" s="64"/>
      <c r="C1204" s="65"/>
      <c r="D1204" s="66"/>
      <c r="E1204" s="67"/>
      <c r="F1204" s="68"/>
      <c r="G1204" s="69"/>
      <c r="H1204" s="70"/>
      <c r="I1204" s="67"/>
      <c r="J1204" s="68"/>
      <c r="K1204" s="69"/>
      <c r="L1204" s="66"/>
      <c r="M1204" s="67"/>
      <c r="N1204" s="68"/>
      <c r="O1204" s="69"/>
      <c r="P1204" s="66"/>
      <c r="Q1204" s="67"/>
      <c r="R1204" s="64"/>
      <c r="S1204" s="69"/>
      <c r="T1204" s="70"/>
      <c r="U1204" s="69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3"/>
      <c r="B1205" s="64"/>
      <c r="C1205" s="65"/>
      <c r="D1205" s="66"/>
      <c r="E1205" s="67"/>
      <c r="F1205" s="68"/>
      <c r="G1205" s="69"/>
      <c r="H1205" s="70"/>
      <c r="I1205" s="67"/>
      <c r="J1205" s="68"/>
      <c r="K1205" s="69"/>
      <c r="L1205" s="66"/>
      <c r="M1205" s="67"/>
      <c r="N1205" s="68"/>
      <c r="O1205" s="69"/>
      <c r="P1205" s="66"/>
      <c r="Q1205" s="67"/>
      <c r="R1205" s="64"/>
      <c r="S1205" s="69"/>
      <c r="T1205" s="70"/>
      <c r="U1205" s="69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72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88" t="s">
        <v>250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287" t="str">
        <f>IF(全体項目一覧_60!AN123="","",全体項目一覧_60!AN123)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3"/>
      <c r="B1227" s="714"/>
      <c r="C1227" s="714"/>
      <c r="D1227" s="714"/>
      <c r="E1227" s="714"/>
      <c r="F1227" s="714"/>
      <c r="G1227" s="714"/>
      <c r="H1227" s="714"/>
      <c r="I1227" s="714"/>
      <c r="J1227" s="714"/>
      <c r="K1227" s="715"/>
      <c r="L1227" s="12" t="s">
        <v>18</v>
      </c>
      <c r="M1227" s="707" t="str">
        <f>$M$38</f>
        <v>％FAT （体脂肪率） は 13.0％以下 を基準とする</v>
      </c>
      <c r="N1227" s="707"/>
      <c r="O1227" s="707"/>
      <c r="P1227" s="707"/>
      <c r="Q1227" s="707"/>
      <c r="R1227" s="707"/>
      <c r="S1227" s="707"/>
      <c r="T1227" s="708" t="s">
        <v>249</v>
      </c>
      <c r="U1227" s="708"/>
      <c r="X1227" s="12"/>
      <c r="Y1227" s="114"/>
      <c r="Z1227" s="114"/>
      <c r="AA1227" s="114"/>
      <c r="AB1227" s="114"/>
      <c r="AC1227" s="114"/>
      <c r="AD1227" s="114"/>
      <c r="AE1227" s="114"/>
    </row>
    <row r="1228" spans="1:31">
      <c r="A1228" s="716"/>
      <c r="B1228" s="717"/>
      <c r="C1228" s="717"/>
      <c r="D1228" s="717"/>
      <c r="E1228" s="717"/>
      <c r="F1228" s="717"/>
      <c r="G1228" s="717"/>
      <c r="H1228" s="717"/>
      <c r="I1228" s="717"/>
      <c r="J1228" s="717"/>
      <c r="K1228" s="718"/>
      <c r="L1228" s="12" t="s">
        <v>18</v>
      </c>
      <c r="M1228" s="703" t="str">
        <f>$M$39</f>
        <v>BMI は 18.0 ～ 23.0 を標準範囲 【ＶＢ男子：中学生】 とする</v>
      </c>
      <c r="N1228" s="703"/>
      <c r="O1228" s="703"/>
      <c r="P1228" s="703"/>
      <c r="Q1228" s="703"/>
      <c r="R1228" s="703"/>
      <c r="S1228" s="703"/>
      <c r="T1228" s="704" t="str">
        <f>X1224</f>
        <v/>
      </c>
      <c r="U1228" s="705"/>
      <c r="X1228" s="12"/>
      <c r="Y1228" s="115"/>
      <c r="Z1228" s="115"/>
      <c r="AA1228" s="115"/>
      <c r="AB1228" s="115"/>
      <c r="AC1228" s="115"/>
      <c r="AD1228" s="115"/>
      <c r="AE1228" s="115"/>
    </row>
    <row r="1229" spans="1:31" ht="14.25">
      <c r="A1229" s="729" t="str">
        <f>$A$40</f>
        <v>フォーマット作成者　：　Komuro Consulting Group　小室匡史</v>
      </c>
      <c r="B1229" s="729"/>
      <c r="C1229" s="729"/>
      <c r="D1229" s="729"/>
      <c r="E1229" s="729"/>
      <c r="F1229" s="729"/>
      <c r="G1229" s="729"/>
      <c r="H1229" s="729"/>
      <c r="I1229" s="729"/>
      <c r="J1229" s="729"/>
      <c r="K1229" s="729"/>
      <c r="L1229" s="263" t="s">
        <v>18</v>
      </c>
      <c r="M1229" s="706" t="str">
        <f>$M$40</f>
        <v>LBM ： Lean Body Mass （除脂肪体重） は増加傾向が望ましい</v>
      </c>
      <c r="N1229" s="706"/>
      <c r="O1229" s="706"/>
      <c r="P1229" s="706"/>
      <c r="Q1229" s="706"/>
      <c r="R1229" s="706"/>
      <c r="S1229" s="706"/>
      <c r="T1229" s="705"/>
      <c r="U1229" s="705"/>
      <c r="X1229" s="12"/>
      <c r="Y1229" s="116"/>
      <c r="Z1229" s="116"/>
      <c r="AA1229" s="116"/>
      <c r="AB1229" s="116"/>
      <c r="AC1229" s="116"/>
      <c r="AD1229" s="116"/>
      <c r="AE1229" s="116"/>
    </row>
    <row r="1231" spans="1:31" ht="30" customHeight="1">
      <c r="A1231" s="709" t="str">
        <f>$A$1</f>
        <v>●●チームバレーボール体力指数　レーダーチャート</v>
      </c>
      <c r="B1231" s="709"/>
      <c r="C1231" s="709"/>
      <c r="D1231" s="709"/>
      <c r="E1231" s="709"/>
      <c r="F1231" s="709"/>
      <c r="G1231" s="709"/>
      <c r="H1231" s="709"/>
      <c r="I1231" s="709"/>
      <c r="J1231" s="709"/>
      <c r="K1231" s="709"/>
      <c r="L1231" s="709"/>
      <c r="M1231" s="709"/>
      <c r="N1231" s="709"/>
      <c r="O1231" s="709"/>
      <c r="P1231" s="709"/>
      <c r="Q1231" s="709"/>
      <c r="R1231" s="709"/>
      <c r="S1231" s="709"/>
      <c r="T1231" s="709"/>
      <c r="U1231" s="709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240" t="s">
        <v>10</v>
      </c>
      <c r="B1232" s="710" t="str">
        <f>IF(表示変換!B36="","",表示変換!B36)</f>
        <v/>
      </c>
      <c r="C1232" s="710"/>
      <c r="D1232" s="9"/>
      <c r="E1232" s="240" t="s">
        <v>11</v>
      </c>
      <c r="F1232" s="711" t="str">
        <f>IF(表示変換!I36="","",表示変換!I36)</f>
        <v/>
      </c>
      <c r="G1232" s="711"/>
      <c r="H1232" s="241" t="s">
        <v>12</v>
      </c>
      <c r="I1232" s="14"/>
      <c r="J1232" s="241" t="s">
        <v>13</v>
      </c>
      <c r="K1232" s="711" t="str">
        <f>IF(表示変換!J36="","",表示変換!J36)</f>
        <v/>
      </c>
      <c r="L1232" s="711"/>
      <c r="M1232" s="240" t="s">
        <v>14</v>
      </c>
      <c r="N1232" s="6"/>
      <c r="O1232" s="710" t="s">
        <v>15</v>
      </c>
      <c r="P1232" s="710"/>
      <c r="Q1232" s="710" t="str">
        <f>IF(表示変換!H36="","",表示変換!H36)</f>
        <v/>
      </c>
      <c r="R1232" s="710"/>
      <c r="S1232" s="712" t="str">
        <f>IF(入力!$C$4="","",入力!$C$4)</f>
        <v>2018.01.01</v>
      </c>
      <c r="T1232" s="712"/>
      <c r="U1232" s="9" t="s">
        <v>78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23" t="s">
        <v>5</v>
      </c>
      <c r="B1234" s="726" t="s">
        <v>6</v>
      </c>
      <c r="C1234" s="730" t="s">
        <v>0</v>
      </c>
      <c r="D1234" s="721" t="s">
        <v>28</v>
      </c>
      <c r="E1234" s="722"/>
      <c r="F1234" s="721" t="s">
        <v>180</v>
      </c>
      <c r="G1234" s="722"/>
      <c r="H1234" s="721" t="s">
        <v>272</v>
      </c>
      <c r="I1234" s="722"/>
      <c r="J1234" s="721" t="s">
        <v>26</v>
      </c>
      <c r="K1234" s="722"/>
      <c r="L1234" s="719" t="s">
        <v>181</v>
      </c>
      <c r="M1234" s="720"/>
      <c r="N1234" s="719" t="s">
        <v>182</v>
      </c>
      <c r="O1234" s="720"/>
      <c r="P1234" s="719" t="s">
        <v>27</v>
      </c>
      <c r="Q1234" s="720"/>
      <c r="R1234" s="721" t="s">
        <v>183</v>
      </c>
      <c r="S1234" s="722"/>
      <c r="T1234" s="119" t="s">
        <v>1</v>
      </c>
      <c r="U1234" s="120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24"/>
      <c r="B1235" s="727"/>
      <c r="C1235" s="731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25"/>
      <c r="B1236" s="728"/>
      <c r="C1236" s="732"/>
      <c r="D1236" s="2" t="str">
        <f>IF(表示変換!$N$5="","",表示変換!$N$5)</f>
        <v>sec</v>
      </c>
      <c r="E1236" s="4" t="s">
        <v>184</v>
      </c>
      <c r="F1236" s="2" t="str">
        <f>IF(表示変換!$O$5="","",表示変換!$O$5)</f>
        <v>sec</v>
      </c>
      <c r="G1236" s="4" t="s">
        <v>184</v>
      </c>
      <c r="H1236" s="2" t="str">
        <f>IF(表示変換!$P$5="","",表示変換!$P$5)</f>
        <v>m</v>
      </c>
      <c r="I1236" s="4" t="s">
        <v>184</v>
      </c>
      <c r="J1236" s="2" t="str">
        <f>IF(表示変換!$Q$5="","",表示変換!$Q$5)</f>
        <v>cm</v>
      </c>
      <c r="K1236" s="4" t="s">
        <v>184</v>
      </c>
      <c r="L1236" s="2" t="str">
        <f>IF(表示変換!$R$5="","",表示変換!$R$5)</f>
        <v>cm</v>
      </c>
      <c r="M1236" s="4" t="s">
        <v>184</v>
      </c>
      <c r="N1236" s="2" t="str">
        <f>IF(表示変換!$S$5="","",表示変換!$S$5)</f>
        <v>m</v>
      </c>
      <c r="O1236" s="4" t="s">
        <v>184</v>
      </c>
      <c r="P1236" s="2" t="str">
        <f>IF(表示変換!$T$5="","",表示変換!$T$5)</f>
        <v>回</v>
      </c>
      <c r="Q1236" s="4" t="s">
        <v>184</v>
      </c>
      <c r="R1236" s="2" t="str">
        <f>IF(表示変換!$U$5="","",表示変換!$U$5)</f>
        <v>m</v>
      </c>
      <c r="S1236" s="4" t="s">
        <v>184</v>
      </c>
      <c r="T1236" s="2" t="s">
        <v>185</v>
      </c>
      <c r="U1236" s="5" t="s">
        <v>186</v>
      </c>
      <c r="X1236" s="26" t="s">
        <v>187</v>
      </c>
      <c r="Y1236" s="26" t="s">
        <v>188</v>
      </c>
      <c r="Z1236" s="26" t="s">
        <v>251</v>
      </c>
      <c r="AA1236" s="26" t="s">
        <v>24</v>
      </c>
      <c r="AB1236" s="26" t="s">
        <v>189</v>
      </c>
      <c r="AC1236" s="26" t="s">
        <v>190</v>
      </c>
      <c r="AD1236" s="26" t="s">
        <v>191</v>
      </c>
      <c r="AE1236" s="11" t="s">
        <v>192</v>
      </c>
    </row>
    <row r="1237" spans="1:31">
      <c r="A1237" s="17" t="str">
        <f>IF(入力!$C$4="","",入力!$C$4)</f>
        <v>2018.01.01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2018.01.01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3"/>
      <c r="B1238" s="64"/>
      <c r="C1238" s="65"/>
      <c r="D1238" s="66"/>
      <c r="E1238" s="67"/>
      <c r="F1238" s="68"/>
      <c r="G1238" s="69"/>
      <c r="H1238" s="70"/>
      <c r="I1238" s="67"/>
      <c r="J1238" s="68"/>
      <c r="K1238" s="69"/>
      <c r="L1238" s="66"/>
      <c r="M1238" s="67"/>
      <c r="N1238" s="68"/>
      <c r="O1238" s="69"/>
      <c r="P1238" s="66"/>
      <c r="Q1238" s="67"/>
      <c r="R1238" s="64"/>
      <c r="S1238" s="69"/>
      <c r="T1238" s="70"/>
      <c r="U1238" s="69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1"/>
      <c r="B1239" s="64"/>
      <c r="C1239" s="69"/>
      <c r="D1239" s="68"/>
      <c r="E1239" s="69"/>
      <c r="F1239" s="68"/>
      <c r="G1239" s="69"/>
      <c r="H1239" s="64"/>
      <c r="I1239" s="69"/>
      <c r="J1239" s="68"/>
      <c r="K1239" s="69"/>
      <c r="L1239" s="68"/>
      <c r="M1239" s="69"/>
      <c r="N1239" s="68"/>
      <c r="O1239" s="69"/>
      <c r="P1239" s="68"/>
      <c r="Q1239" s="69"/>
      <c r="R1239" s="64"/>
      <c r="S1239" s="69"/>
      <c r="T1239" s="64"/>
      <c r="U1239" s="69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1"/>
      <c r="B1240" s="72"/>
      <c r="C1240" s="73"/>
      <c r="D1240" s="68"/>
      <c r="E1240" s="67"/>
      <c r="F1240" s="68"/>
      <c r="G1240" s="69"/>
      <c r="H1240" s="70"/>
      <c r="I1240" s="67"/>
      <c r="J1240" s="68"/>
      <c r="K1240" s="69"/>
      <c r="L1240" s="66"/>
      <c r="M1240" s="67"/>
      <c r="N1240" s="68"/>
      <c r="O1240" s="69"/>
      <c r="P1240" s="66"/>
      <c r="Q1240" s="67"/>
      <c r="R1240" s="64"/>
      <c r="S1240" s="69"/>
      <c r="T1240" s="70"/>
      <c r="U1240" s="69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3"/>
      <c r="B1241" s="64"/>
      <c r="C1241" s="65"/>
      <c r="D1241" s="66"/>
      <c r="E1241" s="67"/>
      <c r="F1241" s="68"/>
      <c r="G1241" s="69"/>
      <c r="H1241" s="70"/>
      <c r="I1241" s="67"/>
      <c r="J1241" s="68"/>
      <c r="K1241" s="69"/>
      <c r="L1241" s="66"/>
      <c r="M1241" s="67"/>
      <c r="N1241" s="68"/>
      <c r="O1241" s="69"/>
      <c r="P1241" s="66"/>
      <c r="Q1241" s="67"/>
      <c r="R1241" s="64"/>
      <c r="S1241" s="69"/>
      <c r="T1241" s="70"/>
      <c r="U1241" s="69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1"/>
      <c r="B1242" s="64"/>
      <c r="C1242" s="69"/>
      <c r="D1242" s="68"/>
      <c r="E1242" s="69"/>
      <c r="F1242" s="68"/>
      <c r="G1242" s="69"/>
      <c r="H1242" s="64"/>
      <c r="I1242" s="69"/>
      <c r="J1242" s="68"/>
      <c r="K1242" s="69"/>
      <c r="L1242" s="68"/>
      <c r="M1242" s="69"/>
      <c r="N1242" s="68"/>
      <c r="O1242" s="69"/>
      <c r="P1242" s="68"/>
      <c r="Q1242" s="69"/>
      <c r="R1242" s="64"/>
      <c r="S1242" s="69"/>
      <c r="T1242" s="64"/>
      <c r="U1242" s="69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3"/>
      <c r="B1243" s="64"/>
      <c r="C1243" s="65"/>
      <c r="D1243" s="66"/>
      <c r="E1243" s="67"/>
      <c r="F1243" s="68"/>
      <c r="G1243" s="69"/>
      <c r="H1243" s="70"/>
      <c r="I1243" s="67"/>
      <c r="J1243" s="68"/>
      <c r="K1243" s="69"/>
      <c r="L1243" s="66"/>
      <c r="M1243" s="67"/>
      <c r="N1243" s="68"/>
      <c r="O1243" s="69"/>
      <c r="P1243" s="66"/>
      <c r="Q1243" s="67"/>
      <c r="R1243" s="64"/>
      <c r="S1243" s="69"/>
      <c r="T1243" s="70"/>
      <c r="U1243" s="69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3"/>
      <c r="B1244" s="64"/>
      <c r="C1244" s="65"/>
      <c r="D1244" s="66"/>
      <c r="E1244" s="67"/>
      <c r="F1244" s="68"/>
      <c r="G1244" s="69"/>
      <c r="H1244" s="70"/>
      <c r="I1244" s="67"/>
      <c r="J1244" s="68"/>
      <c r="K1244" s="69"/>
      <c r="L1244" s="66"/>
      <c r="M1244" s="67"/>
      <c r="N1244" s="68"/>
      <c r="O1244" s="69"/>
      <c r="P1244" s="66"/>
      <c r="Q1244" s="67"/>
      <c r="R1244" s="64"/>
      <c r="S1244" s="69"/>
      <c r="T1244" s="70"/>
      <c r="U1244" s="69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3"/>
      <c r="B1245" s="64"/>
      <c r="C1245" s="65"/>
      <c r="D1245" s="66"/>
      <c r="E1245" s="67"/>
      <c r="F1245" s="68"/>
      <c r="G1245" s="69"/>
      <c r="H1245" s="70"/>
      <c r="I1245" s="67"/>
      <c r="J1245" s="68"/>
      <c r="K1245" s="69"/>
      <c r="L1245" s="66"/>
      <c r="M1245" s="67"/>
      <c r="N1245" s="68"/>
      <c r="O1245" s="69"/>
      <c r="P1245" s="66"/>
      <c r="Q1245" s="67"/>
      <c r="R1245" s="64"/>
      <c r="S1245" s="69"/>
      <c r="T1245" s="70"/>
      <c r="U1245" s="69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3"/>
      <c r="B1246" s="64"/>
      <c r="C1246" s="65"/>
      <c r="D1246" s="66"/>
      <c r="E1246" s="67"/>
      <c r="F1246" s="68"/>
      <c r="G1246" s="69"/>
      <c r="H1246" s="70"/>
      <c r="I1246" s="67"/>
      <c r="J1246" s="68"/>
      <c r="K1246" s="69"/>
      <c r="L1246" s="66"/>
      <c r="M1246" s="67"/>
      <c r="N1246" s="68"/>
      <c r="O1246" s="69"/>
      <c r="P1246" s="66"/>
      <c r="Q1246" s="67"/>
      <c r="R1246" s="64"/>
      <c r="S1246" s="69"/>
      <c r="T1246" s="70"/>
      <c r="U1246" s="69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72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2018.01.01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88" t="s">
        <v>250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287" t="str">
        <f>IF(全体項目一覧_60!AN124="","",全体項目一覧_60!AN124)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713"/>
      <c r="B1268" s="714"/>
      <c r="C1268" s="714"/>
      <c r="D1268" s="714"/>
      <c r="E1268" s="714"/>
      <c r="F1268" s="714"/>
      <c r="G1268" s="714"/>
      <c r="H1268" s="714"/>
      <c r="I1268" s="714"/>
      <c r="J1268" s="714"/>
      <c r="K1268" s="715"/>
      <c r="L1268" s="12" t="s">
        <v>18</v>
      </c>
      <c r="M1268" s="707" t="str">
        <f>$M$38</f>
        <v>％FAT （体脂肪率） は 13.0％以下 を基準とする</v>
      </c>
      <c r="N1268" s="707"/>
      <c r="O1268" s="707"/>
      <c r="P1268" s="707"/>
      <c r="Q1268" s="707"/>
      <c r="R1268" s="707"/>
      <c r="S1268" s="707"/>
      <c r="T1268" s="708" t="s">
        <v>249</v>
      </c>
      <c r="U1268" s="708"/>
      <c r="X1268" s="12"/>
      <c r="Y1268" s="114"/>
      <c r="Z1268" s="114"/>
      <c r="AA1268" s="114"/>
      <c r="AB1268" s="114"/>
      <c r="AC1268" s="114"/>
      <c r="AD1268" s="114"/>
      <c r="AE1268" s="114"/>
    </row>
    <row r="1269" spans="1:31">
      <c r="A1269" s="716"/>
      <c r="B1269" s="717"/>
      <c r="C1269" s="717"/>
      <c r="D1269" s="717"/>
      <c r="E1269" s="717"/>
      <c r="F1269" s="717"/>
      <c r="G1269" s="717"/>
      <c r="H1269" s="717"/>
      <c r="I1269" s="717"/>
      <c r="J1269" s="717"/>
      <c r="K1269" s="718"/>
      <c r="L1269" s="12" t="s">
        <v>18</v>
      </c>
      <c r="M1269" s="703" t="str">
        <f>$M$39</f>
        <v>BMI は 18.0 ～ 23.0 を標準範囲 【ＶＢ男子：中学生】 とする</v>
      </c>
      <c r="N1269" s="703"/>
      <c r="O1269" s="703"/>
      <c r="P1269" s="703"/>
      <c r="Q1269" s="703"/>
      <c r="R1269" s="703"/>
      <c r="S1269" s="703"/>
      <c r="T1269" s="704" t="str">
        <f>X1265</f>
        <v/>
      </c>
      <c r="U1269" s="705"/>
      <c r="X1269" s="12"/>
      <c r="Y1269" s="115"/>
      <c r="Z1269" s="115"/>
      <c r="AA1269" s="115"/>
      <c r="AB1269" s="115"/>
      <c r="AC1269" s="115"/>
      <c r="AD1269" s="115"/>
      <c r="AE1269" s="115"/>
    </row>
    <row r="1270" spans="1:31" ht="14.25">
      <c r="A1270" s="729" t="str">
        <f>$A$40</f>
        <v>フォーマット作成者　：　Komuro Consulting Group　小室匡史</v>
      </c>
      <c r="B1270" s="729"/>
      <c r="C1270" s="729"/>
      <c r="D1270" s="729"/>
      <c r="E1270" s="729"/>
      <c r="F1270" s="729"/>
      <c r="G1270" s="729"/>
      <c r="H1270" s="729"/>
      <c r="I1270" s="729"/>
      <c r="J1270" s="729"/>
      <c r="K1270" s="729"/>
      <c r="L1270" s="263" t="s">
        <v>18</v>
      </c>
      <c r="M1270" s="706" t="str">
        <f>$M$40</f>
        <v>LBM ： Lean Body Mass （除脂肪体重） は増加傾向が望ましい</v>
      </c>
      <c r="N1270" s="706"/>
      <c r="O1270" s="706"/>
      <c r="P1270" s="706"/>
      <c r="Q1270" s="706"/>
      <c r="R1270" s="706"/>
      <c r="S1270" s="706"/>
      <c r="T1270" s="705"/>
      <c r="U1270" s="705"/>
      <c r="X1270" s="12"/>
      <c r="Y1270" s="116"/>
      <c r="Z1270" s="116"/>
      <c r="AA1270" s="116"/>
      <c r="AB1270" s="116"/>
      <c r="AC1270" s="116"/>
      <c r="AD1270" s="116"/>
      <c r="AE1270" s="116"/>
    </row>
    <row r="1272" spans="1:31" ht="30" customHeight="1">
      <c r="A1272" s="709" t="str">
        <f>$A$1</f>
        <v>●●チームバレーボール体力指数　レーダーチャート</v>
      </c>
      <c r="B1272" s="709"/>
      <c r="C1272" s="709"/>
      <c r="D1272" s="709"/>
      <c r="E1272" s="709"/>
      <c r="F1272" s="709"/>
      <c r="G1272" s="709"/>
      <c r="H1272" s="709"/>
      <c r="I1272" s="709"/>
      <c r="J1272" s="709"/>
      <c r="K1272" s="709"/>
      <c r="L1272" s="709"/>
      <c r="M1272" s="709"/>
      <c r="N1272" s="709"/>
      <c r="O1272" s="709"/>
      <c r="P1272" s="709"/>
      <c r="Q1272" s="709"/>
      <c r="R1272" s="709"/>
      <c r="S1272" s="709"/>
      <c r="T1272" s="709"/>
      <c r="U1272" s="709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240" t="s">
        <v>10</v>
      </c>
      <c r="B1273" s="710" t="str">
        <f>IF(表示変換!B37="","",表示変換!B37)</f>
        <v/>
      </c>
      <c r="C1273" s="710"/>
      <c r="D1273" s="9"/>
      <c r="E1273" s="240" t="s">
        <v>11</v>
      </c>
      <c r="F1273" s="711" t="str">
        <f>IF(表示変換!I37="","",表示変換!I37)</f>
        <v/>
      </c>
      <c r="G1273" s="711"/>
      <c r="H1273" s="241" t="s">
        <v>12</v>
      </c>
      <c r="I1273" s="14"/>
      <c r="J1273" s="241" t="s">
        <v>13</v>
      </c>
      <c r="K1273" s="711" t="str">
        <f>IF(表示変換!J37="","",表示変換!J37)</f>
        <v/>
      </c>
      <c r="L1273" s="711"/>
      <c r="M1273" s="240" t="s">
        <v>193</v>
      </c>
      <c r="N1273" s="6"/>
      <c r="O1273" s="710" t="s">
        <v>15</v>
      </c>
      <c r="P1273" s="710"/>
      <c r="Q1273" s="710" t="str">
        <f>IF(表示変換!H37="","",表示変換!H37)</f>
        <v/>
      </c>
      <c r="R1273" s="710"/>
      <c r="S1273" s="712" t="str">
        <f>IF(入力!$C$4="","",入力!$C$4)</f>
        <v>2018.01.01</v>
      </c>
      <c r="T1273" s="712"/>
      <c r="U1273" s="9" t="s">
        <v>78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23" t="s">
        <v>5</v>
      </c>
      <c r="B1275" s="726" t="s">
        <v>6</v>
      </c>
      <c r="C1275" s="730" t="s">
        <v>0</v>
      </c>
      <c r="D1275" s="721" t="s">
        <v>28</v>
      </c>
      <c r="E1275" s="722"/>
      <c r="F1275" s="721" t="s">
        <v>40</v>
      </c>
      <c r="G1275" s="722"/>
      <c r="H1275" s="721" t="s">
        <v>272</v>
      </c>
      <c r="I1275" s="722"/>
      <c r="J1275" s="721" t="s">
        <v>26</v>
      </c>
      <c r="K1275" s="722"/>
      <c r="L1275" s="719" t="s">
        <v>181</v>
      </c>
      <c r="M1275" s="720"/>
      <c r="N1275" s="719" t="s">
        <v>42</v>
      </c>
      <c r="O1275" s="720"/>
      <c r="P1275" s="719" t="s">
        <v>27</v>
      </c>
      <c r="Q1275" s="720"/>
      <c r="R1275" s="721" t="s">
        <v>183</v>
      </c>
      <c r="S1275" s="722"/>
      <c r="T1275" s="119" t="s">
        <v>1</v>
      </c>
      <c r="U1275" s="120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24"/>
      <c r="B1276" s="727"/>
      <c r="C1276" s="731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25"/>
      <c r="B1277" s="728"/>
      <c r="C1277" s="732"/>
      <c r="D1277" s="2" t="str">
        <f>IF(表示変換!$N$5="","",表示変換!$N$5)</f>
        <v>sec</v>
      </c>
      <c r="E1277" s="4" t="s">
        <v>184</v>
      </c>
      <c r="F1277" s="2" t="str">
        <f>IF(表示変換!$O$5="","",表示変換!$O$5)</f>
        <v>sec</v>
      </c>
      <c r="G1277" s="4" t="s">
        <v>184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cm</v>
      </c>
      <c r="K1277" s="4" t="s">
        <v>184</v>
      </c>
      <c r="L1277" s="2" t="str">
        <f>IF(表示変換!$R$5="","",表示変換!$R$5)</f>
        <v>cm</v>
      </c>
      <c r="M1277" s="4" t="s">
        <v>184</v>
      </c>
      <c r="N1277" s="2" t="str">
        <f>IF(表示変換!$S$5="","",表示変換!$S$5)</f>
        <v>m</v>
      </c>
      <c r="O1277" s="4" t="s">
        <v>194</v>
      </c>
      <c r="P1277" s="2" t="str">
        <f>IF(表示変換!$T$5="","",表示変換!$T$5)</f>
        <v>回</v>
      </c>
      <c r="Q1277" s="4" t="s">
        <v>184</v>
      </c>
      <c r="R1277" s="2" t="str">
        <f>IF(表示変換!$U$5="","",表示変換!$U$5)</f>
        <v>m</v>
      </c>
      <c r="S1277" s="4" t="s">
        <v>184</v>
      </c>
      <c r="T1277" s="2" t="s">
        <v>185</v>
      </c>
      <c r="U1277" s="5" t="s">
        <v>186</v>
      </c>
      <c r="X1277" s="26" t="s">
        <v>187</v>
      </c>
      <c r="Y1277" s="26" t="s">
        <v>188</v>
      </c>
      <c r="Z1277" s="26" t="s">
        <v>251</v>
      </c>
      <c r="AA1277" s="26" t="s">
        <v>24</v>
      </c>
      <c r="AB1277" s="26" t="s">
        <v>53</v>
      </c>
      <c r="AC1277" s="26" t="s">
        <v>190</v>
      </c>
      <c r="AD1277" s="26" t="s">
        <v>191</v>
      </c>
      <c r="AE1277" s="11" t="s">
        <v>195</v>
      </c>
    </row>
    <row r="1278" spans="1:31">
      <c r="A1278" s="17" t="str">
        <f>IF(入力!$C$4="","",入力!$C$4)</f>
        <v>2018.01.01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2018.01.01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3"/>
      <c r="B1279" s="64"/>
      <c r="C1279" s="65"/>
      <c r="D1279" s="66"/>
      <c r="E1279" s="67"/>
      <c r="F1279" s="68"/>
      <c r="G1279" s="69"/>
      <c r="H1279" s="70"/>
      <c r="I1279" s="67"/>
      <c r="J1279" s="68"/>
      <c r="K1279" s="69"/>
      <c r="L1279" s="66"/>
      <c r="M1279" s="67"/>
      <c r="N1279" s="68"/>
      <c r="O1279" s="69"/>
      <c r="P1279" s="66"/>
      <c r="Q1279" s="67"/>
      <c r="R1279" s="64"/>
      <c r="S1279" s="69"/>
      <c r="T1279" s="70"/>
      <c r="U1279" s="69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1"/>
      <c r="B1280" s="64"/>
      <c r="C1280" s="69"/>
      <c r="D1280" s="68"/>
      <c r="E1280" s="69"/>
      <c r="F1280" s="68"/>
      <c r="G1280" s="69"/>
      <c r="H1280" s="64"/>
      <c r="I1280" s="69"/>
      <c r="J1280" s="68"/>
      <c r="K1280" s="69"/>
      <c r="L1280" s="68"/>
      <c r="M1280" s="69"/>
      <c r="N1280" s="68"/>
      <c r="O1280" s="69"/>
      <c r="P1280" s="68"/>
      <c r="Q1280" s="69"/>
      <c r="R1280" s="64"/>
      <c r="S1280" s="69"/>
      <c r="T1280" s="64"/>
      <c r="U1280" s="69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1"/>
      <c r="B1281" s="72"/>
      <c r="C1281" s="73"/>
      <c r="D1281" s="68"/>
      <c r="E1281" s="67"/>
      <c r="F1281" s="68"/>
      <c r="G1281" s="69"/>
      <c r="H1281" s="70"/>
      <c r="I1281" s="67"/>
      <c r="J1281" s="68"/>
      <c r="K1281" s="69"/>
      <c r="L1281" s="66"/>
      <c r="M1281" s="67"/>
      <c r="N1281" s="68"/>
      <c r="O1281" s="69"/>
      <c r="P1281" s="66"/>
      <c r="Q1281" s="67"/>
      <c r="R1281" s="64"/>
      <c r="S1281" s="69"/>
      <c r="T1281" s="70"/>
      <c r="U1281" s="69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3"/>
      <c r="B1282" s="64"/>
      <c r="C1282" s="65"/>
      <c r="D1282" s="66"/>
      <c r="E1282" s="67"/>
      <c r="F1282" s="68"/>
      <c r="G1282" s="69"/>
      <c r="H1282" s="70"/>
      <c r="I1282" s="67"/>
      <c r="J1282" s="68"/>
      <c r="K1282" s="69"/>
      <c r="L1282" s="66"/>
      <c r="M1282" s="67"/>
      <c r="N1282" s="68"/>
      <c r="O1282" s="69"/>
      <c r="P1282" s="66"/>
      <c r="Q1282" s="67"/>
      <c r="R1282" s="64"/>
      <c r="S1282" s="69"/>
      <c r="T1282" s="70"/>
      <c r="U1282" s="69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1"/>
      <c r="B1283" s="64"/>
      <c r="C1283" s="69"/>
      <c r="D1283" s="68"/>
      <c r="E1283" s="69"/>
      <c r="F1283" s="68"/>
      <c r="G1283" s="69"/>
      <c r="H1283" s="64"/>
      <c r="I1283" s="69"/>
      <c r="J1283" s="68"/>
      <c r="K1283" s="69"/>
      <c r="L1283" s="68"/>
      <c r="M1283" s="69"/>
      <c r="N1283" s="68"/>
      <c r="O1283" s="69"/>
      <c r="P1283" s="68"/>
      <c r="Q1283" s="69"/>
      <c r="R1283" s="64"/>
      <c r="S1283" s="69"/>
      <c r="T1283" s="64"/>
      <c r="U1283" s="69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3"/>
      <c r="B1284" s="64"/>
      <c r="C1284" s="65"/>
      <c r="D1284" s="66"/>
      <c r="E1284" s="67"/>
      <c r="F1284" s="68"/>
      <c r="G1284" s="69"/>
      <c r="H1284" s="70"/>
      <c r="I1284" s="67"/>
      <c r="J1284" s="68"/>
      <c r="K1284" s="69"/>
      <c r="L1284" s="66"/>
      <c r="M1284" s="67"/>
      <c r="N1284" s="68"/>
      <c r="O1284" s="69"/>
      <c r="P1284" s="66"/>
      <c r="Q1284" s="67"/>
      <c r="R1284" s="64"/>
      <c r="S1284" s="69"/>
      <c r="T1284" s="70"/>
      <c r="U1284" s="69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3"/>
      <c r="B1285" s="64"/>
      <c r="C1285" s="65"/>
      <c r="D1285" s="66"/>
      <c r="E1285" s="67"/>
      <c r="F1285" s="68"/>
      <c r="G1285" s="69"/>
      <c r="H1285" s="70"/>
      <c r="I1285" s="67"/>
      <c r="J1285" s="68"/>
      <c r="K1285" s="69"/>
      <c r="L1285" s="66"/>
      <c r="M1285" s="67"/>
      <c r="N1285" s="68"/>
      <c r="O1285" s="69"/>
      <c r="P1285" s="66"/>
      <c r="Q1285" s="67"/>
      <c r="R1285" s="64"/>
      <c r="S1285" s="69"/>
      <c r="T1285" s="70"/>
      <c r="U1285" s="69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3"/>
      <c r="B1286" s="64"/>
      <c r="C1286" s="65"/>
      <c r="D1286" s="66"/>
      <c r="E1286" s="67"/>
      <c r="F1286" s="68"/>
      <c r="G1286" s="69"/>
      <c r="H1286" s="70"/>
      <c r="I1286" s="67"/>
      <c r="J1286" s="68"/>
      <c r="K1286" s="69"/>
      <c r="L1286" s="66"/>
      <c r="M1286" s="67"/>
      <c r="N1286" s="68"/>
      <c r="O1286" s="69"/>
      <c r="P1286" s="66"/>
      <c r="Q1286" s="67"/>
      <c r="R1286" s="64"/>
      <c r="S1286" s="69"/>
      <c r="T1286" s="70"/>
      <c r="U1286" s="69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3"/>
      <c r="B1287" s="64"/>
      <c r="C1287" s="65"/>
      <c r="D1287" s="66"/>
      <c r="E1287" s="67"/>
      <c r="F1287" s="68"/>
      <c r="G1287" s="69"/>
      <c r="H1287" s="70"/>
      <c r="I1287" s="67"/>
      <c r="J1287" s="68"/>
      <c r="K1287" s="69"/>
      <c r="L1287" s="66"/>
      <c r="M1287" s="67"/>
      <c r="N1287" s="68"/>
      <c r="O1287" s="69"/>
      <c r="P1287" s="66"/>
      <c r="Q1287" s="67"/>
      <c r="R1287" s="64"/>
      <c r="S1287" s="69"/>
      <c r="T1287" s="70"/>
      <c r="U1287" s="69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196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2018.01.01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88" t="s">
        <v>250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287" t="str">
        <f>IF(全体項目一覧_60!AN125="","",全体項目一覧_60!AN125)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713"/>
      <c r="B1309" s="714"/>
      <c r="C1309" s="714"/>
      <c r="D1309" s="714"/>
      <c r="E1309" s="714"/>
      <c r="F1309" s="714"/>
      <c r="G1309" s="714"/>
      <c r="H1309" s="714"/>
      <c r="I1309" s="714"/>
      <c r="J1309" s="714"/>
      <c r="K1309" s="715"/>
      <c r="L1309" s="12" t="s">
        <v>18</v>
      </c>
      <c r="M1309" s="707" t="str">
        <f>$M$38</f>
        <v>％FAT （体脂肪率） は 13.0％以下 を基準とする</v>
      </c>
      <c r="N1309" s="707"/>
      <c r="O1309" s="707"/>
      <c r="P1309" s="707"/>
      <c r="Q1309" s="707"/>
      <c r="R1309" s="707"/>
      <c r="S1309" s="707"/>
      <c r="T1309" s="708" t="s">
        <v>249</v>
      </c>
      <c r="U1309" s="708"/>
      <c r="X1309" s="12"/>
      <c r="Y1309" s="114"/>
      <c r="Z1309" s="114"/>
      <c r="AA1309" s="114"/>
      <c r="AB1309" s="114"/>
      <c r="AC1309" s="114"/>
      <c r="AD1309" s="114"/>
      <c r="AE1309" s="114"/>
    </row>
    <row r="1310" spans="1:31">
      <c r="A1310" s="716"/>
      <c r="B1310" s="717"/>
      <c r="C1310" s="717"/>
      <c r="D1310" s="717"/>
      <c r="E1310" s="717"/>
      <c r="F1310" s="717"/>
      <c r="G1310" s="717"/>
      <c r="H1310" s="717"/>
      <c r="I1310" s="717"/>
      <c r="J1310" s="717"/>
      <c r="K1310" s="718"/>
      <c r="L1310" s="12" t="s">
        <v>18</v>
      </c>
      <c r="M1310" s="703" t="str">
        <f>$M$39</f>
        <v>BMI は 18.0 ～ 23.0 を標準範囲 【ＶＢ男子：中学生】 とする</v>
      </c>
      <c r="N1310" s="703"/>
      <c r="O1310" s="703"/>
      <c r="P1310" s="703"/>
      <c r="Q1310" s="703"/>
      <c r="R1310" s="703"/>
      <c r="S1310" s="703"/>
      <c r="T1310" s="704" t="str">
        <f>X1306</f>
        <v/>
      </c>
      <c r="U1310" s="705"/>
      <c r="X1310" s="12"/>
      <c r="Y1310" s="115"/>
      <c r="Z1310" s="115"/>
      <c r="AA1310" s="115"/>
      <c r="AB1310" s="115"/>
      <c r="AC1310" s="115"/>
      <c r="AD1310" s="115"/>
      <c r="AE1310" s="115"/>
    </row>
    <row r="1311" spans="1:31" ht="14.25">
      <c r="A1311" s="729" t="str">
        <f>$A$40</f>
        <v>フォーマット作成者　：　Komuro Consulting Group　小室匡史</v>
      </c>
      <c r="B1311" s="729"/>
      <c r="C1311" s="729"/>
      <c r="D1311" s="729"/>
      <c r="E1311" s="729"/>
      <c r="F1311" s="729"/>
      <c r="G1311" s="729"/>
      <c r="H1311" s="729"/>
      <c r="I1311" s="729"/>
      <c r="J1311" s="729"/>
      <c r="K1311" s="729"/>
      <c r="L1311" s="263" t="s">
        <v>18</v>
      </c>
      <c r="M1311" s="706" t="str">
        <f>$M$40</f>
        <v>LBM ： Lean Body Mass （除脂肪体重） は増加傾向が望ましい</v>
      </c>
      <c r="N1311" s="706"/>
      <c r="O1311" s="706"/>
      <c r="P1311" s="706"/>
      <c r="Q1311" s="706"/>
      <c r="R1311" s="706"/>
      <c r="S1311" s="706"/>
      <c r="T1311" s="705"/>
      <c r="U1311" s="705"/>
      <c r="X1311" s="12"/>
      <c r="Y1311" s="116"/>
      <c r="Z1311" s="116"/>
      <c r="AA1311" s="116"/>
      <c r="AB1311" s="116"/>
      <c r="AC1311" s="116"/>
      <c r="AD1311" s="116"/>
      <c r="AE1311" s="116"/>
    </row>
    <row r="1313" spans="1:31" ht="30" customHeight="1">
      <c r="A1313" s="709" t="str">
        <f>$A$1</f>
        <v>●●チームバレーボール体力指数　レーダーチャート</v>
      </c>
      <c r="B1313" s="709"/>
      <c r="C1313" s="709"/>
      <c r="D1313" s="709"/>
      <c r="E1313" s="709"/>
      <c r="F1313" s="709"/>
      <c r="G1313" s="709"/>
      <c r="H1313" s="709"/>
      <c r="I1313" s="709"/>
      <c r="J1313" s="709"/>
      <c r="K1313" s="709"/>
      <c r="L1313" s="709"/>
      <c r="M1313" s="709"/>
      <c r="N1313" s="709"/>
      <c r="O1313" s="709"/>
      <c r="P1313" s="709"/>
      <c r="Q1313" s="709"/>
      <c r="R1313" s="709"/>
      <c r="S1313" s="709"/>
      <c r="T1313" s="709"/>
      <c r="U1313" s="709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240" t="s">
        <v>10</v>
      </c>
      <c r="B1314" s="710" t="str">
        <f>IF(表示変換!B38="","",表示変換!B38)</f>
        <v/>
      </c>
      <c r="C1314" s="710"/>
      <c r="D1314" s="9"/>
      <c r="E1314" s="240" t="s">
        <v>11</v>
      </c>
      <c r="F1314" s="711" t="str">
        <f>IF(表示変換!I38="","",表示変換!I38)</f>
        <v/>
      </c>
      <c r="G1314" s="711"/>
      <c r="H1314" s="241" t="s">
        <v>197</v>
      </c>
      <c r="I1314" s="14"/>
      <c r="J1314" s="241" t="s">
        <v>13</v>
      </c>
      <c r="K1314" s="711" t="str">
        <f>IF(表示変換!J38="","",表示変換!J38)</f>
        <v/>
      </c>
      <c r="L1314" s="711"/>
      <c r="M1314" s="240" t="s">
        <v>193</v>
      </c>
      <c r="N1314" s="6"/>
      <c r="O1314" s="710" t="s">
        <v>15</v>
      </c>
      <c r="P1314" s="710"/>
      <c r="Q1314" s="710" t="str">
        <f>IF(表示変換!H38="","",表示変換!H38)</f>
        <v/>
      </c>
      <c r="R1314" s="710"/>
      <c r="S1314" s="712" t="str">
        <f>IF(入力!$C$4="","",入力!$C$4)</f>
        <v>2018.01.01</v>
      </c>
      <c r="T1314" s="712"/>
      <c r="U1314" s="9" t="s">
        <v>78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23" t="s">
        <v>5</v>
      </c>
      <c r="B1316" s="726" t="s">
        <v>6</v>
      </c>
      <c r="C1316" s="730" t="s">
        <v>0</v>
      </c>
      <c r="D1316" s="721" t="s">
        <v>28</v>
      </c>
      <c r="E1316" s="722"/>
      <c r="F1316" s="721" t="s">
        <v>40</v>
      </c>
      <c r="G1316" s="722"/>
      <c r="H1316" s="721" t="s">
        <v>272</v>
      </c>
      <c r="I1316" s="722"/>
      <c r="J1316" s="721" t="s">
        <v>26</v>
      </c>
      <c r="K1316" s="722"/>
      <c r="L1316" s="719" t="s">
        <v>41</v>
      </c>
      <c r="M1316" s="720"/>
      <c r="N1316" s="719" t="s">
        <v>42</v>
      </c>
      <c r="O1316" s="720"/>
      <c r="P1316" s="719" t="s">
        <v>27</v>
      </c>
      <c r="Q1316" s="720"/>
      <c r="R1316" s="721" t="s">
        <v>29</v>
      </c>
      <c r="S1316" s="722"/>
      <c r="T1316" s="119" t="s">
        <v>1</v>
      </c>
      <c r="U1316" s="120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24"/>
      <c r="B1317" s="727"/>
      <c r="C1317" s="731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25"/>
      <c r="B1318" s="728"/>
      <c r="C1318" s="732"/>
      <c r="D1318" s="2" t="str">
        <f>IF(表示変換!$N$5="","",表示変換!$N$5)</f>
        <v>sec</v>
      </c>
      <c r="E1318" s="4" t="s">
        <v>184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184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184</v>
      </c>
      <c r="N1318" s="2" t="str">
        <f>IF(表示変換!$S$5="","",表示変換!$S$5)</f>
        <v>m</v>
      </c>
      <c r="O1318" s="4" t="s">
        <v>198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185</v>
      </c>
      <c r="U1318" s="5" t="s">
        <v>186</v>
      </c>
      <c r="X1318" s="26" t="s">
        <v>187</v>
      </c>
      <c r="Y1318" s="26" t="s">
        <v>188</v>
      </c>
      <c r="Z1318" s="26" t="s">
        <v>251</v>
      </c>
      <c r="AA1318" s="26" t="s">
        <v>24</v>
      </c>
      <c r="AB1318" s="26" t="s">
        <v>189</v>
      </c>
      <c r="AC1318" s="26" t="s">
        <v>190</v>
      </c>
      <c r="AD1318" s="26" t="s">
        <v>191</v>
      </c>
      <c r="AE1318" s="11" t="s">
        <v>192</v>
      </c>
    </row>
    <row r="1319" spans="1:31">
      <c r="A1319" s="17" t="str">
        <f>IF(入力!$C$4="","",入力!$C$4)</f>
        <v>2018.01.01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2018.01.01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3"/>
      <c r="B1320" s="64"/>
      <c r="C1320" s="65"/>
      <c r="D1320" s="66"/>
      <c r="E1320" s="67"/>
      <c r="F1320" s="68"/>
      <c r="G1320" s="69"/>
      <c r="H1320" s="70"/>
      <c r="I1320" s="67"/>
      <c r="J1320" s="68"/>
      <c r="K1320" s="69"/>
      <c r="L1320" s="66"/>
      <c r="M1320" s="67"/>
      <c r="N1320" s="68"/>
      <c r="O1320" s="69"/>
      <c r="P1320" s="66"/>
      <c r="Q1320" s="67"/>
      <c r="R1320" s="64"/>
      <c r="S1320" s="69"/>
      <c r="T1320" s="70"/>
      <c r="U1320" s="69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1"/>
      <c r="B1321" s="64"/>
      <c r="C1321" s="69"/>
      <c r="D1321" s="68"/>
      <c r="E1321" s="69"/>
      <c r="F1321" s="68"/>
      <c r="G1321" s="69"/>
      <c r="H1321" s="64"/>
      <c r="I1321" s="69"/>
      <c r="J1321" s="68"/>
      <c r="K1321" s="69"/>
      <c r="L1321" s="68"/>
      <c r="M1321" s="69"/>
      <c r="N1321" s="68"/>
      <c r="O1321" s="69"/>
      <c r="P1321" s="68"/>
      <c r="Q1321" s="69"/>
      <c r="R1321" s="64"/>
      <c r="S1321" s="69"/>
      <c r="T1321" s="64"/>
      <c r="U1321" s="69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1"/>
      <c r="B1322" s="72"/>
      <c r="C1322" s="73"/>
      <c r="D1322" s="68"/>
      <c r="E1322" s="67"/>
      <c r="F1322" s="68"/>
      <c r="G1322" s="69"/>
      <c r="H1322" s="70"/>
      <c r="I1322" s="67"/>
      <c r="J1322" s="68"/>
      <c r="K1322" s="69"/>
      <c r="L1322" s="66"/>
      <c r="M1322" s="67"/>
      <c r="N1322" s="68"/>
      <c r="O1322" s="69"/>
      <c r="P1322" s="66"/>
      <c r="Q1322" s="67"/>
      <c r="R1322" s="64"/>
      <c r="S1322" s="69"/>
      <c r="T1322" s="70"/>
      <c r="U1322" s="69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3"/>
      <c r="B1323" s="64"/>
      <c r="C1323" s="65"/>
      <c r="D1323" s="66"/>
      <c r="E1323" s="67"/>
      <c r="F1323" s="68"/>
      <c r="G1323" s="69"/>
      <c r="H1323" s="70"/>
      <c r="I1323" s="67"/>
      <c r="J1323" s="68"/>
      <c r="K1323" s="69"/>
      <c r="L1323" s="66"/>
      <c r="M1323" s="67"/>
      <c r="N1323" s="68"/>
      <c r="O1323" s="69"/>
      <c r="P1323" s="66"/>
      <c r="Q1323" s="67"/>
      <c r="R1323" s="64"/>
      <c r="S1323" s="69"/>
      <c r="T1323" s="70"/>
      <c r="U1323" s="69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1"/>
      <c r="B1324" s="64"/>
      <c r="C1324" s="69"/>
      <c r="D1324" s="68"/>
      <c r="E1324" s="69"/>
      <c r="F1324" s="68"/>
      <c r="G1324" s="69"/>
      <c r="H1324" s="64"/>
      <c r="I1324" s="69"/>
      <c r="J1324" s="68"/>
      <c r="K1324" s="69"/>
      <c r="L1324" s="68"/>
      <c r="M1324" s="69"/>
      <c r="N1324" s="68"/>
      <c r="O1324" s="69"/>
      <c r="P1324" s="68"/>
      <c r="Q1324" s="69"/>
      <c r="R1324" s="64"/>
      <c r="S1324" s="69"/>
      <c r="T1324" s="64"/>
      <c r="U1324" s="69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3"/>
      <c r="B1325" s="64"/>
      <c r="C1325" s="65"/>
      <c r="D1325" s="66"/>
      <c r="E1325" s="67"/>
      <c r="F1325" s="68"/>
      <c r="G1325" s="69"/>
      <c r="H1325" s="70"/>
      <c r="I1325" s="67"/>
      <c r="J1325" s="68"/>
      <c r="K1325" s="69"/>
      <c r="L1325" s="66"/>
      <c r="M1325" s="67"/>
      <c r="N1325" s="68"/>
      <c r="O1325" s="69"/>
      <c r="P1325" s="66"/>
      <c r="Q1325" s="67"/>
      <c r="R1325" s="64"/>
      <c r="S1325" s="69"/>
      <c r="T1325" s="70"/>
      <c r="U1325" s="69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3"/>
      <c r="B1326" s="64"/>
      <c r="C1326" s="65"/>
      <c r="D1326" s="66"/>
      <c r="E1326" s="67"/>
      <c r="F1326" s="68"/>
      <c r="G1326" s="69"/>
      <c r="H1326" s="70"/>
      <c r="I1326" s="67"/>
      <c r="J1326" s="68"/>
      <c r="K1326" s="69"/>
      <c r="L1326" s="66"/>
      <c r="M1326" s="67"/>
      <c r="N1326" s="68"/>
      <c r="O1326" s="69"/>
      <c r="P1326" s="66"/>
      <c r="Q1326" s="67"/>
      <c r="R1326" s="64"/>
      <c r="S1326" s="69"/>
      <c r="T1326" s="70"/>
      <c r="U1326" s="69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3"/>
      <c r="B1327" s="64"/>
      <c r="C1327" s="65"/>
      <c r="D1327" s="66"/>
      <c r="E1327" s="67"/>
      <c r="F1327" s="68"/>
      <c r="G1327" s="69"/>
      <c r="H1327" s="70"/>
      <c r="I1327" s="67"/>
      <c r="J1327" s="68"/>
      <c r="K1327" s="69"/>
      <c r="L1327" s="66"/>
      <c r="M1327" s="67"/>
      <c r="N1327" s="68"/>
      <c r="O1327" s="69"/>
      <c r="P1327" s="66"/>
      <c r="Q1327" s="67"/>
      <c r="R1327" s="64"/>
      <c r="S1327" s="69"/>
      <c r="T1327" s="70"/>
      <c r="U1327" s="69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3"/>
      <c r="B1328" s="64"/>
      <c r="C1328" s="65"/>
      <c r="D1328" s="66"/>
      <c r="E1328" s="67"/>
      <c r="F1328" s="68"/>
      <c r="G1328" s="69"/>
      <c r="H1328" s="70"/>
      <c r="I1328" s="67"/>
      <c r="J1328" s="68"/>
      <c r="K1328" s="69"/>
      <c r="L1328" s="66"/>
      <c r="M1328" s="67"/>
      <c r="N1328" s="68"/>
      <c r="O1328" s="69"/>
      <c r="P1328" s="66"/>
      <c r="Q1328" s="67"/>
      <c r="R1328" s="64"/>
      <c r="S1328" s="69"/>
      <c r="T1328" s="70"/>
      <c r="U1328" s="69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196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2018.01.01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88" t="s">
        <v>250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287" t="str">
        <f>IF(全体項目一覧_60!AN126="","",全体項目一覧_60!AN126)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713"/>
      <c r="B1350" s="714"/>
      <c r="C1350" s="714"/>
      <c r="D1350" s="714"/>
      <c r="E1350" s="714"/>
      <c r="F1350" s="714"/>
      <c r="G1350" s="714"/>
      <c r="H1350" s="714"/>
      <c r="I1350" s="714"/>
      <c r="J1350" s="714"/>
      <c r="K1350" s="715"/>
      <c r="L1350" s="12" t="s">
        <v>18</v>
      </c>
      <c r="M1350" s="707" t="str">
        <f>$M$38</f>
        <v>％FAT （体脂肪率） は 13.0％以下 を基準とする</v>
      </c>
      <c r="N1350" s="707"/>
      <c r="O1350" s="707"/>
      <c r="P1350" s="707"/>
      <c r="Q1350" s="707"/>
      <c r="R1350" s="707"/>
      <c r="S1350" s="707"/>
      <c r="T1350" s="708" t="s">
        <v>249</v>
      </c>
      <c r="U1350" s="708"/>
      <c r="X1350" s="12"/>
      <c r="Y1350" s="114"/>
      <c r="Z1350" s="114"/>
      <c r="AA1350" s="114"/>
      <c r="AB1350" s="114"/>
      <c r="AC1350" s="114"/>
      <c r="AD1350" s="114"/>
      <c r="AE1350" s="114"/>
    </row>
    <row r="1351" spans="1:31">
      <c r="A1351" s="716"/>
      <c r="B1351" s="717"/>
      <c r="C1351" s="717"/>
      <c r="D1351" s="717"/>
      <c r="E1351" s="717"/>
      <c r="F1351" s="717"/>
      <c r="G1351" s="717"/>
      <c r="H1351" s="717"/>
      <c r="I1351" s="717"/>
      <c r="J1351" s="717"/>
      <c r="K1351" s="718"/>
      <c r="L1351" s="12" t="s">
        <v>18</v>
      </c>
      <c r="M1351" s="703" t="str">
        <f>$M$39</f>
        <v>BMI は 18.0 ～ 23.0 を標準範囲 【ＶＢ男子：中学生】 とする</v>
      </c>
      <c r="N1351" s="703"/>
      <c r="O1351" s="703"/>
      <c r="P1351" s="703"/>
      <c r="Q1351" s="703"/>
      <c r="R1351" s="703"/>
      <c r="S1351" s="703"/>
      <c r="T1351" s="704" t="str">
        <f>X1347</f>
        <v/>
      </c>
      <c r="U1351" s="705"/>
      <c r="X1351" s="12"/>
      <c r="Y1351" s="115"/>
      <c r="Z1351" s="115"/>
      <c r="AA1351" s="115"/>
      <c r="AB1351" s="115"/>
      <c r="AC1351" s="115"/>
      <c r="AD1351" s="115"/>
      <c r="AE1351" s="115"/>
    </row>
    <row r="1352" spans="1:31" ht="14.25">
      <c r="A1352" s="729" t="str">
        <f>$A$40</f>
        <v>フォーマット作成者　：　Komuro Consulting Group　小室匡史</v>
      </c>
      <c r="B1352" s="729"/>
      <c r="C1352" s="729"/>
      <c r="D1352" s="729"/>
      <c r="E1352" s="729"/>
      <c r="F1352" s="729"/>
      <c r="G1352" s="729"/>
      <c r="H1352" s="729"/>
      <c r="I1352" s="729"/>
      <c r="J1352" s="729"/>
      <c r="K1352" s="729"/>
      <c r="L1352" s="263" t="s">
        <v>18</v>
      </c>
      <c r="M1352" s="706" t="str">
        <f>$M$40</f>
        <v>LBM ： Lean Body Mass （除脂肪体重） は増加傾向が望ましい</v>
      </c>
      <c r="N1352" s="706"/>
      <c r="O1352" s="706"/>
      <c r="P1352" s="706"/>
      <c r="Q1352" s="706"/>
      <c r="R1352" s="706"/>
      <c r="S1352" s="706"/>
      <c r="T1352" s="705"/>
      <c r="U1352" s="705"/>
      <c r="X1352" s="12"/>
      <c r="Y1352" s="116"/>
      <c r="Z1352" s="116"/>
      <c r="AA1352" s="116"/>
      <c r="AB1352" s="116"/>
      <c r="AC1352" s="116"/>
      <c r="AD1352" s="116"/>
      <c r="AE1352" s="116"/>
    </row>
    <row r="1354" spans="1:31" ht="30" customHeight="1">
      <c r="A1354" s="709" t="str">
        <f>$A$1</f>
        <v>●●チームバレーボール体力指数　レーダーチャート</v>
      </c>
      <c r="B1354" s="709"/>
      <c r="C1354" s="709"/>
      <c r="D1354" s="709"/>
      <c r="E1354" s="709"/>
      <c r="F1354" s="709"/>
      <c r="G1354" s="709"/>
      <c r="H1354" s="709"/>
      <c r="I1354" s="709"/>
      <c r="J1354" s="709"/>
      <c r="K1354" s="709"/>
      <c r="L1354" s="709"/>
      <c r="M1354" s="709"/>
      <c r="N1354" s="709"/>
      <c r="O1354" s="709"/>
      <c r="P1354" s="709"/>
      <c r="Q1354" s="709"/>
      <c r="R1354" s="709"/>
      <c r="S1354" s="709"/>
      <c r="T1354" s="709"/>
      <c r="U1354" s="709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240" t="s">
        <v>10</v>
      </c>
      <c r="B1355" s="710" t="str">
        <f>IF(表示変換!B39="","",表示変換!B39)</f>
        <v/>
      </c>
      <c r="C1355" s="710"/>
      <c r="D1355" s="9"/>
      <c r="E1355" s="240" t="s">
        <v>11</v>
      </c>
      <c r="F1355" s="711" t="str">
        <f>IF(表示変換!I39="","",表示変換!I39)</f>
        <v/>
      </c>
      <c r="G1355" s="711"/>
      <c r="H1355" s="241" t="s">
        <v>199</v>
      </c>
      <c r="I1355" s="14"/>
      <c r="J1355" s="241" t="s">
        <v>13</v>
      </c>
      <c r="K1355" s="711" t="str">
        <f>IF(表示変換!J39="","",表示変換!J39)</f>
        <v/>
      </c>
      <c r="L1355" s="711"/>
      <c r="M1355" s="240" t="s">
        <v>14</v>
      </c>
      <c r="N1355" s="6"/>
      <c r="O1355" s="710" t="s">
        <v>15</v>
      </c>
      <c r="P1355" s="710"/>
      <c r="Q1355" s="710" t="str">
        <f>IF(表示変換!H39="","",表示変換!H39)</f>
        <v/>
      </c>
      <c r="R1355" s="710"/>
      <c r="S1355" s="712" t="str">
        <f>IF(入力!$C$4="","",入力!$C$4)</f>
        <v>2018.01.01</v>
      </c>
      <c r="T1355" s="712"/>
      <c r="U1355" s="9" t="s">
        <v>78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23" t="s">
        <v>5</v>
      </c>
      <c r="B1357" s="726" t="s">
        <v>6</v>
      </c>
      <c r="C1357" s="730" t="s">
        <v>0</v>
      </c>
      <c r="D1357" s="721" t="s">
        <v>28</v>
      </c>
      <c r="E1357" s="722"/>
      <c r="F1357" s="721" t="s">
        <v>180</v>
      </c>
      <c r="G1357" s="722"/>
      <c r="H1357" s="721" t="s">
        <v>272</v>
      </c>
      <c r="I1357" s="722"/>
      <c r="J1357" s="721" t="s">
        <v>26</v>
      </c>
      <c r="K1357" s="722"/>
      <c r="L1357" s="719" t="s">
        <v>181</v>
      </c>
      <c r="M1357" s="720"/>
      <c r="N1357" s="719" t="s">
        <v>42</v>
      </c>
      <c r="O1357" s="720"/>
      <c r="P1357" s="719" t="s">
        <v>27</v>
      </c>
      <c r="Q1357" s="720"/>
      <c r="R1357" s="721" t="s">
        <v>29</v>
      </c>
      <c r="S1357" s="722"/>
      <c r="T1357" s="119" t="s">
        <v>1</v>
      </c>
      <c r="U1357" s="120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24"/>
      <c r="B1358" s="727"/>
      <c r="C1358" s="731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25"/>
      <c r="B1359" s="728"/>
      <c r="C1359" s="732"/>
      <c r="D1359" s="2" t="str">
        <f>IF(表示変換!$N$5="","",表示変換!$N$5)</f>
        <v>sec</v>
      </c>
      <c r="E1359" s="4" t="s">
        <v>7</v>
      </c>
      <c r="F1359" s="2" t="str">
        <f>IF(表示変換!$O$5="","",表示変換!$O$5)</f>
        <v>sec</v>
      </c>
      <c r="G1359" s="4" t="s">
        <v>184</v>
      </c>
      <c r="H1359" s="2" t="str">
        <f>IF(表示変換!$P$5="","",表示変換!$P$5)</f>
        <v>m</v>
      </c>
      <c r="I1359" s="4" t="s">
        <v>184</v>
      </c>
      <c r="J1359" s="2" t="str">
        <f>IF(表示変換!$Q$5="","",表示変換!$Q$5)</f>
        <v>cm</v>
      </c>
      <c r="K1359" s="4" t="s">
        <v>184</v>
      </c>
      <c r="L1359" s="2" t="str">
        <f>IF(表示変換!$R$5="","",表示変換!$R$5)</f>
        <v>cm</v>
      </c>
      <c r="M1359" s="4" t="s">
        <v>184</v>
      </c>
      <c r="N1359" s="2" t="str">
        <f>IF(表示変換!$S$5="","",表示変換!$S$5)</f>
        <v>m</v>
      </c>
      <c r="O1359" s="4" t="s">
        <v>184</v>
      </c>
      <c r="P1359" s="2" t="str">
        <f>IF(表示変換!$T$5="","",表示変換!$T$5)</f>
        <v>回</v>
      </c>
      <c r="Q1359" s="4" t="s">
        <v>184</v>
      </c>
      <c r="R1359" s="2" t="str">
        <f>IF(表示変換!$U$5="","",表示変換!$U$5)</f>
        <v>m</v>
      </c>
      <c r="S1359" s="4" t="s">
        <v>184</v>
      </c>
      <c r="T1359" s="2" t="s">
        <v>185</v>
      </c>
      <c r="U1359" s="5" t="s">
        <v>186</v>
      </c>
      <c r="X1359" s="26" t="s">
        <v>187</v>
      </c>
      <c r="Y1359" s="26" t="s">
        <v>188</v>
      </c>
      <c r="Z1359" s="26" t="s">
        <v>251</v>
      </c>
      <c r="AA1359" s="26" t="s">
        <v>24</v>
      </c>
      <c r="AB1359" s="26" t="s">
        <v>189</v>
      </c>
      <c r="AC1359" s="26" t="s">
        <v>190</v>
      </c>
      <c r="AD1359" s="26" t="s">
        <v>191</v>
      </c>
      <c r="AE1359" s="11" t="s">
        <v>192</v>
      </c>
    </row>
    <row r="1360" spans="1:31">
      <c r="A1360" s="17" t="str">
        <f>IF(入力!$C$4="","",入力!$C$4)</f>
        <v>2018.01.01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247"/>
      <c r="W1360" s="245" t="str">
        <f>IF(入力!$C$4="","",入力!$C$4)</f>
        <v>2018.01.01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3"/>
      <c r="B1361" s="64"/>
      <c r="C1361" s="65"/>
      <c r="D1361" s="66"/>
      <c r="E1361" s="67"/>
      <c r="F1361" s="68"/>
      <c r="G1361" s="69"/>
      <c r="H1361" s="70"/>
      <c r="I1361" s="67"/>
      <c r="J1361" s="68"/>
      <c r="K1361" s="69"/>
      <c r="L1361" s="66"/>
      <c r="M1361" s="67"/>
      <c r="N1361" s="68"/>
      <c r="O1361" s="69"/>
      <c r="P1361" s="66"/>
      <c r="Q1361" s="67"/>
      <c r="R1361" s="64"/>
      <c r="S1361" s="69"/>
      <c r="T1361" s="70"/>
      <c r="U1361" s="69"/>
      <c r="V1361" s="242"/>
      <c r="W1361" s="243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1"/>
      <c r="B1362" s="64"/>
      <c r="C1362" s="69"/>
      <c r="D1362" s="68"/>
      <c r="E1362" s="69"/>
      <c r="F1362" s="68"/>
      <c r="G1362" s="69"/>
      <c r="H1362" s="64"/>
      <c r="I1362" s="69"/>
      <c r="J1362" s="68"/>
      <c r="K1362" s="69"/>
      <c r="L1362" s="68"/>
      <c r="M1362" s="69"/>
      <c r="N1362" s="68"/>
      <c r="O1362" s="69"/>
      <c r="P1362" s="68"/>
      <c r="Q1362" s="69"/>
      <c r="R1362" s="64"/>
      <c r="S1362" s="69"/>
      <c r="T1362" s="64"/>
      <c r="U1362" s="69"/>
      <c r="V1362" s="248"/>
      <c r="W1362" s="246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1"/>
      <c r="B1363" s="72"/>
      <c r="C1363" s="73"/>
      <c r="D1363" s="68"/>
      <c r="E1363" s="67"/>
      <c r="F1363" s="68"/>
      <c r="G1363" s="69"/>
      <c r="H1363" s="70"/>
      <c r="I1363" s="67"/>
      <c r="J1363" s="68"/>
      <c r="K1363" s="69"/>
      <c r="L1363" s="66"/>
      <c r="M1363" s="67"/>
      <c r="N1363" s="68"/>
      <c r="O1363" s="69"/>
      <c r="P1363" s="66"/>
      <c r="Q1363" s="67"/>
      <c r="R1363" s="64"/>
      <c r="S1363" s="69"/>
      <c r="T1363" s="70"/>
      <c r="U1363" s="69"/>
      <c r="V1363" s="248"/>
      <c r="W1363" s="244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3"/>
      <c r="B1364" s="64"/>
      <c r="C1364" s="65"/>
      <c r="D1364" s="66"/>
      <c r="E1364" s="67"/>
      <c r="F1364" s="68"/>
      <c r="G1364" s="69"/>
      <c r="H1364" s="70"/>
      <c r="I1364" s="67"/>
      <c r="J1364" s="68"/>
      <c r="K1364" s="69"/>
      <c r="L1364" s="66"/>
      <c r="M1364" s="67"/>
      <c r="N1364" s="68"/>
      <c r="O1364" s="69"/>
      <c r="P1364" s="66"/>
      <c r="Q1364" s="67"/>
      <c r="R1364" s="64"/>
      <c r="S1364" s="69"/>
      <c r="T1364" s="70"/>
      <c r="U1364" s="69"/>
      <c r="V1364" s="248"/>
      <c r="W1364" s="246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1"/>
      <c r="B1365" s="64"/>
      <c r="C1365" s="69"/>
      <c r="D1365" s="68"/>
      <c r="E1365" s="69"/>
      <c r="F1365" s="68"/>
      <c r="G1365" s="69"/>
      <c r="H1365" s="64"/>
      <c r="I1365" s="69"/>
      <c r="J1365" s="68"/>
      <c r="K1365" s="69"/>
      <c r="L1365" s="68"/>
      <c r="M1365" s="69"/>
      <c r="N1365" s="68"/>
      <c r="O1365" s="69"/>
      <c r="P1365" s="68"/>
      <c r="Q1365" s="69"/>
      <c r="R1365" s="64"/>
      <c r="S1365" s="69"/>
      <c r="T1365" s="64"/>
      <c r="U1365" s="69"/>
      <c r="V1365" s="248"/>
      <c r="W1365" s="246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3"/>
      <c r="B1366" s="64"/>
      <c r="C1366" s="65"/>
      <c r="D1366" s="66"/>
      <c r="E1366" s="67"/>
      <c r="F1366" s="68"/>
      <c r="G1366" s="69"/>
      <c r="H1366" s="70"/>
      <c r="I1366" s="67"/>
      <c r="J1366" s="68"/>
      <c r="K1366" s="69"/>
      <c r="L1366" s="66"/>
      <c r="M1366" s="67"/>
      <c r="N1366" s="68"/>
      <c r="O1366" s="69"/>
      <c r="P1366" s="66"/>
      <c r="Q1366" s="67"/>
      <c r="R1366" s="64"/>
      <c r="S1366" s="69"/>
      <c r="T1366" s="70"/>
      <c r="U1366" s="69"/>
      <c r="V1366" s="248"/>
      <c r="W1366" s="244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3"/>
      <c r="B1367" s="64"/>
      <c r="C1367" s="65"/>
      <c r="D1367" s="66"/>
      <c r="E1367" s="67"/>
      <c r="F1367" s="68"/>
      <c r="G1367" s="69"/>
      <c r="H1367" s="70"/>
      <c r="I1367" s="67"/>
      <c r="J1367" s="68"/>
      <c r="K1367" s="69"/>
      <c r="L1367" s="66"/>
      <c r="M1367" s="67"/>
      <c r="N1367" s="68"/>
      <c r="O1367" s="69"/>
      <c r="P1367" s="66"/>
      <c r="Q1367" s="67"/>
      <c r="R1367" s="64"/>
      <c r="S1367" s="69"/>
      <c r="T1367" s="70"/>
      <c r="U1367" s="69"/>
      <c r="V1367" s="248"/>
      <c r="W1367" s="250"/>
      <c r="X1367" s="251"/>
      <c r="Y1367" s="252"/>
      <c r="Z1367" s="25"/>
      <c r="AA1367" s="25"/>
      <c r="AB1367" s="25"/>
      <c r="AC1367" s="25"/>
      <c r="AD1367" s="25"/>
      <c r="AE1367" s="25"/>
    </row>
    <row r="1368" spans="1:31">
      <c r="A1368" s="63"/>
      <c r="B1368" s="64"/>
      <c r="C1368" s="65"/>
      <c r="D1368" s="66"/>
      <c r="E1368" s="67"/>
      <c r="F1368" s="68"/>
      <c r="G1368" s="69"/>
      <c r="H1368" s="70"/>
      <c r="I1368" s="67"/>
      <c r="J1368" s="68"/>
      <c r="K1368" s="69"/>
      <c r="L1368" s="66"/>
      <c r="M1368" s="67"/>
      <c r="N1368" s="68"/>
      <c r="O1368" s="69"/>
      <c r="P1368" s="66"/>
      <c r="Q1368" s="67"/>
      <c r="R1368" s="64"/>
      <c r="S1368" s="69"/>
      <c r="T1368" s="70"/>
      <c r="U1368" s="69"/>
      <c r="V1368" s="249"/>
      <c r="W1368" s="243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3"/>
      <c r="B1369" s="64"/>
      <c r="C1369" s="65"/>
      <c r="D1369" s="66"/>
      <c r="E1369" s="67"/>
      <c r="F1369" s="68"/>
      <c r="G1369" s="69"/>
      <c r="H1369" s="70"/>
      <c r="I1369" s="67"/>
      <c r="J1369" s="68"/>
      <c r="K1369" s="69"/>
      <c r="L1369" s="66"/>
      <c r="M1369" s="67"/>
      <c r="N1369" s="68"/>
      <c r="O1369" s="69"/>
      <c r="P1369" s="66"/>
      <c r="Q1369" s="67"/>
      <c r="R1369" s="64"/>
      <c r="S1369" s="69"/>
      <c r="T1369" s="70"/>
      <c r="U1369" s="69"/>
      <c r="V1369" s="249"/>
      <c r="W1369" s="246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196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2018.01.01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88" t="s">
        <v>250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287" t="str">
        <f>IF(全体項目一覧_60!AN127="","",全体項目一覧_60!AN127)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713"/>
      <c r="B1391" s="714"/>
      <c r="C1391" s="714"/>
      <c r="D1391" s="714"/>
      <c r="E1391" s="714"/>
      <c r="F1391" s="714"/>
      <c r="G1391" s="714"/>
      <c r="H1391" s="714"/>
      <c r="I1391" s="714"/>
      <c r="J1391" s="714"/>
      <c r="K1391" s="715"/>
      <c r="L1391" s="12" t="s">
        <v>18</v>
      </c>
      <c r="M1391" s="707" t="str">
        <f>$M$38</f>
        <v>％FAT （体脂肪率） は 13.0％以下 を基準とする</v>
      </c>
      <c r="N1391" s="707"/>
      <c r="O1391" s="707"/>
      <c r="P1391" s="707"/>
      <c r="Q1391" s="707"/>
      <c r="R1391" s="707"/>
      <c r="S1391" s="707"/>
      <c r="T1391" s="708" t="s">
        <v>249</v>
      </c>
      <c r="U1391" s="708"/>
      <c r="X1391" s="12"/>
      <c r="Y1391" s="114"/>
      <c r="Z1391" s="114"/>
      <c r="AA1391" s="114"/>
      <c r="AB1391" s="114"/>
      <c r="AC1391" s="114"/>
      <c r="AD1391" s="114"/>
      <c r="AE1391" s="114"/>
    </row>
    <row r="1392" spans="1:31">
      <c r="A1392" s="716"/>
      <c r="B1392" s="717"/>
      <c r="C1392" s="717"/>
      <c r="D1392" s="717"/>
      <c r="E1392" s="717"/>
      <c r="F1392" s="717"/>
      <c r="G1392" s="717"/>
      <c r="H1392" s="717"/>
      <c r="I1392" s="717"/>
      <c r="J1392" s="717"/>
      <c r="K1392" s="718"/>
      <c r="L1392" s="12" t="s">
        <v>18</v>
      </c>
      <c r="M1392" s="703" t="str">
        <f>$M$39</f>
        <v>BMI は 18.0 ～ 23.0 を標準範囲 【ＶＢ男子：中学生】 とする</v>
      </c>
      <c r="N1392" s="703"/>
      <c r="O1392" s="703"/>
      <c r="P1392" s="703"/>
      <c r="Q1392" s="703"/>
      <c r="R1392" s="703"/>
      <c r="S1392" s="703"/>
      <c r="T1392" s="704" t="str">
        <f>X1388</f>
        <v/>
      </c>
      <c r="U1392" s="705"/>
      <c r="X1392" s="12"/>
      <c r="Y1392" s="115"/>
      <c r="Z1392" s="115"/>
      <c r="AA1392" s="115"/>
      <c r="AB1392" s="115"/>
      <c r="AC1392" s="115"/>
      <c r="AD1392" s="115"/>
      <c r="AE1392" s="115"/>
    </row>
    <row r="1393" spans="1:31" ht="14.25">
      <c r="A1393" s="729" t="str">
        <f>$A$40</f>
        <v>フォーマット作成者　：　Komuro Consulting Group　小室匡史</v>
      </c>
      <c r="B1393" s="729"/>
      <c r="C1393" s="729"/>
      <c r="D1393" s="729"/>
      <c r="E1393" s="729"/>
      <c r="F1393" s="729"/>
      <c r="G1393" s="729"/>
      <c r="H1393" s="729"/>
      <c r="I1393" s="729"/>
      <c r="J1393" s="729"/>
      <c r="K1393" s="729"/>
      <c r="L1393" s="263" t="s">
        <v>18</v>
      </c>
      <c r="M1393" s="706" t="str">
        <f>$M$40</f>
        <v>LBM ： Lean Body Mass （除脂肪体重） は増加傾向が望ましい</v>
      </c>
      <c r="N1393" s="706"/>
      <c r="O1393" s="706"/>
      <c r="P1393" s="706"/>
      <c r="Q1393" s="706"/>
      <c r="R1393" s="706"/>
      <c r="S1393" s="706"/>
      <c r="T1393" s="705"/>
      <c r="U1393" s="705"/>
      <c r="X1393" s="12"/>
      <c r="Y1393" s="116"/>
      <c r="Z1393" s="116"/>
      <c r="AA1393" s="116"/>
      <c r="AB1393" s="116"/>
      <c r="AC1393" s="116"/>
      <c r="AD1393" s="116"/>
      <c r="AE1393" s="116"/>
    </row>
    <row r="1395" spans="1:31" ht="30" customHeight="1">
      <c r="A1395" s="709" t="str">
        <f>$A$1</f>
        <v>●●チームバレーボール体力指数　レーダーチャート</v>
      </c>
      <c r="B1395" s="709"/>
      <c r="C1395" s="709"/>
      <c r="D1395" s="709"/>
      <c r="E1395" s="709"/>
      <c r="F1395" s="709"/>
      <c r="G1395" s="709"/>
      <c r="H1395" s="709"/>
      <c r="I1395" s="709"/>
      <c r="J1395" s="709"/>
      <c r="K1395" s="709"/>
      <c r="L1395" s="709"/>
      <c r="M1395" s="709"/>
      <c r="N1395" s="709"/>
      <c r="O1395" s="709"/>
      <c r="P1395" s="709"/>
      <c r="Q1395" s="709"/>
      <c r="R1395" s="709"/>
      <c r="S1395" s="709"/>
      <c r="T1395" s="709"/>
      <c r="U1395" s="709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240" t="s">
        <v>10</v>
      </c>
      <c r="B1396" s="710" t="str">
        <f>IF(表示変換!B40="","",表示変換!B40)</f>
        <v/>
      </c>
      <c r="C1396" s="710"/>
      <c r="D1396" s="9"/>
      <c r="E1396" s="240" t="s">
        <v>11</v>
      </c>
      <c r="F1396" s="711" t="str">
        <f>IF(表示変換!I40="","",表示変換!I40)</f>
        <v/>
      </c>
      <c r="G1396" s="711"/>
      <c r="H1396" s="241" t="s">
        <v>197</v>
      </c>
      <c r="I1396" s="14"/>
      <c r="J1396" s="241" t="s">
        <v>13</v>
      </c>
      <c r="K1396" s="711" t="str">
        <f>IF(表示変換!J40="","",表示変換!J40)</f>
        <v/>
      </c>
      <c r="L1396" s="711"/>
      <c r="M1396" s="240" t="s">
        <v>14</v>
      </c>
      <c r="N1396" s="6"/>
      <c r="O1396" s="710" t="s">
        <v>15</v>
      </c>
      <c r="P1396" s="710"/>
      <c r="Q1396" s="710" t="str">
        <f>IF(表示変換!H40="","",表示変換!H40)</f>
        <v/>
      </c>
      <c r="R1396" s="710"/>
      <c r="S1396" s="712" t="str">
        <f>IF(入力!$C$4="","",入力!$C$4)</f>
        <v>2018.01.01</v>
      </c>
      <c r="T1396" s="712"/>
      <c r="U1396" s="9" t="s">
        <v>78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23" t="s">
        <v>5</v>
      </c>
      <c r="B1398" s="726" t="s">
        <v>6</v>
      </c>
      <c r="C1398" s="730" t="s">
        <v>0</v>
      </c>
      <c r="D1398" s="721" t="s">
        <v>28</v>
      </c>
      <c r="E1398" s="722"/>
      <c r="F1398" s="721" t="s">
        <v>40</v>
      </c>
      <c r="G1398" s="722"/>
      <c r="H1398" s="721" t="s">
        <v>272</v>
      </c>
      <c r="I1398" s="722"/>
      <c r="J1398" s="721" t="s">
        <v>26</v>
      </c>
      <c r="K1398" s="722"/>
      <c r="L1398" s="719" t="s">
        <v>181</v>
      </c>
      <c r="M1398" s="720"/>
      <c r="N1398" s="719" t="s">
        <v>182</v>
      </c>
      <c r="O1398" s="720"/>
      <c r="P1398" s="719" t="s">
        <v>27</v>
      </c>
      <c r="Q1398" s="720"/>
      <c r="R1398" s="721" t="s">
        <v>200</v>
      </c>
      <c r="S1398" s="722"/>
      <c r="T1398" s="119" t="s">
        <v>1</v>
      </c>
      <c r="U1398" s="120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24"/>
      <c r="B1399" s="727"/>
      <c r="C1399" s="731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25"/>
      <c r="B1400" s="728"/>
      <c r="C1400" s="732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251</v>
      </c>
      <c r="AA1400" s="26" t="s">
        <v>24</v>
      </c>
      <c r="AB1400" s="26" t="s">
        <v>53</v>
      </c>
      <c r="AC1400" s="26" t="s">
        <v>47</v>
      </c>
      <c r="AD1400" s="26" t="s">
        <v>56</v>
      </c>
      <c r="AE1400" s="11" t="s">
        <v>55</v>
      </c>
    </row>
    <row r="1401" spans="1:31">
      <c r="A1401" s="17" t="str">
        <f>IF(入力!$C$4="","",入力!$C$4)</f>
        <v>2018.01.01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2018.01.01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3"/>
      <c r="B1402" s="64"/>
      <c r="C1402" s="65"/>
      <c r="D1402" s="66"/>
      <c r="E1402" s="67"/>
      <c r="F1402" s="68"/>
      <c r="G1402" s="69"/>
      <c r="H1402" s="70"/>
      <c r="I1402" s="67"/>
      <c r="J1402" s="68"/>
      <c r="K1402" s="69"/>
      <c r="L1402" s="66"/>
      <c r="M1402" s="67"/>
      <c r="N1402" s="68"/>
      <c r="O1402" s="69"/>
      <c r="P1402" s="66"/>
      <c r="Q1402" s="67"/>
      <c r="R1402" s="64"/>
      <c r="S1402" s="69"/>
      <c r="T1402" s="70"/>
      <c r="U1402" s="69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1"/>
      <c r="B1403" s="64"/>
      <c r="C1403" s="69"/>
      <c r="D1403" s="68"/>
      <c r="E1403" s="69"/>
      <c r="F1403" s="68"/>
      <c r="G1403" s="69"/>
      <c r="H1403" s="64"/>
      <c r="I1403" s="69"/>
      <c r="J1403" s="68"/>
      <c r="K1403" s="69"/>
      <c r="L1403" s="68"/>
      <c r="M1403" s="69"/>
      <c r="N1403" s="68"/>
      <c r="O1403" s="69"/>
      <c r="P1403" s="68"/>
      <c r="Q1403" s="69"/>
      <c r="R1403" s="64"/>
      <c r="S1403" s="69"/>
      <c r="T1403" s="64"/>
      <c r="U1403" s="69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1"/>
      <c r="B1404" s="72"/>
      <c r="C1404" s="73"/>
      <c r="D1404" s="68"/>
      <c r="E1404" s="67"/>
      <c r="F1404" s="68"/>
      <c r="G1404" s="69"/>
      <c r="H1404" s="70"/>
      <c r="I1404" s="67"/>
      <c r="J1404" s="68"/>
      <c r="K1404" s="69"/>
      <c r="L1404" s="66"/>
      <c r="M1404" s="67"/>
      <c r="N1404" s="68"/>
      <c r="O1404" s="69"/>
      <c r="P1404" s="66"/>
      <c r="Q1404" s="67"/>
      <c r="R1404" s="64"/>
      <c r="S1404" s="69"/>
      <c r="T1404" s="70"/>
      <c r="U1404" s="69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3"/>
      <c r="B1405" s="64"/>
      <c r="C1405" s="65"/>
      <c r="D1405" s="66"/>
      <c r="E1405" s="67"/>
      <c r="F1405" s="68"/>
      <c r="G1405" s="69"/>
      <c r="H1405" s="70"/>
      <c r="I1405" s="67"/>
      <c r="J1405" s="68"/>
      <c r="K1405" s="69"/>
      <c r="L1405" s="66"/>
      <c r="M1405" s="67"/>
      <c r="N1405" s="68"/>
      <c r="O1405" s="69"/>
      <c r="P1405" s="66"/>
      <c r="Q1405" s="67"/>
      <c r="R1405" s="64"/>
      <c r="S1405" s="69"/>
      <c r="T1405" s="70"/>
      <c r="U1405" s="69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1"/>
      <c r="B1406" s="64"/>
      <c r="C1406" s="69"/>
      <c r="D1406" s="68"/>
      <c r="E1406" s="69"/>
      <c r="F1406" s="68"/>
      <c r="G1406" s="69"/>
      <c r="H1406" s="64"/>
      <c r="I1406" s="69"/>
      <c r="J1406" s="68"/>
      <c r="K1406" s="69"/>
      <c r="L1406" s="68"/>
      <c r="M1406" s="69"/>
      <c r="N1406" s="68"/>
      <c r="O1406" s="69"/>
      <c r="P1406" s="68"/>
      <c r="Q1406" s="69"/>
      <c r="R1406" s="64"/>
      <c r="S1406" s="69"/>
      <c r="T1406" s="64"/>
      <c r="U1406" s="69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3"/>
      <c r="B1407" s="64"/>
      <c r="C1407" s="65"/>
      <c r="D1407" s="66"/>
      <c r="E1407" s="67"/>
      <c r="F1407" s="68"/>
      <c r="G1407" s="69"/>
      <c r="H1407" s="70"/>
      <c r="I1407" s="67"/>
      <c r="J1407" s="68"/>
      <c r="K1407" s="69"/>
      <c r="L1407" s="66"/>
      <c r="M1407" s="67"/>
      <c r="N1407" s="68"/>
      <c r="O1407" s="69"/>
      <c r="P1407" s="66"/>
      <c r="Q1407" s="67"/>
      <c r="R1407" s="64"/>
      <c r="S1407" s="69"/>
      <c r="T1407" s="70"/>
      <c r="U1407" s="69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3"/>
      <c r="B1408" s="64"/>
      <c r="C1408" s="65"/>
      <c r="D1408" s="66"/>
      <c r="E1408" s="67"/>
      <c r="F1408" s="68"/>
      <c r="G1408" s="69"/>
      <c r="H1408" s="70"/>
      <c r="I1408" s="67"/>
      <c r="J1408" s="68"/>
      <c r="K1408" s="69"/>
      <c r="L1408" s="66"/>
      <c r="M1408" s="67"/>
      <c r="N1408" s="68"/>
      <c r="O1408" s="69"/>
      <c r="P1408" s="66"/>
      <c r="Q1408" s="67"/>
      <c r="R1408" s="64"/>
      <c r="S1408" s="69"/>
      <c r="T1408" s="70"/>
      <c r="U1408" s="69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3"/>
      <c r="B1409" s="64"/>
      <c r="C1409" s="65"/>
      <c r="D1409" s="66"/>
      <c r="E1409" s="67"/>
      <c r="F1409" s="68"/>
      <c r="G1409" s="69"/>
      <c r="H1409" s="70"/>
      <c r="I1409" s="67"/>
      <c r="J1409" s="68"/>
      <c r="K1409" s="69"/>
      <c r="L1409" s="66"/>
      <c r="M1409" s="67"/>
      <c r="N1409" s="68"/>
      <c r="O1409" s="69"/>
      <c r="P1409" s="66"/>
      <c r="Q1409" s="67"/>
      <c r="R1409" s="64"/>
      <c r="S1409" s="69"/>
      <c r="T1409" s="70"/>
      <c r="U1409" s="69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3"/>
      <c r="B1410" s="64"/>
      <c r="C1410" s="65"/>
      <c r="D1410" s="66"/>
      <c r="E1410" s="67"/>
      <c r="F1410" s="68"/>
      <c r="G1410" s="69"/>
      <c r="H1410" s="70"/>
      <c r="I1410" s="67"/>
      <c r="J1410" s="68"/>
      <c r="K1410" s="69"/>
      <c r="L1410" s="66"/>
      <c r="M1410" s="67"/>
      <c r="N1410" s="68"/>
      <c r="O1410" s="69"/>
      <c r="P1410" s="66"/>
      <c r="Q1410" s="67"/>
      <c r="R1410" s="64"/>
      <c r="S1410" s="69"/>
      <c r="T1410" s="70"/>
      <c r="U1410" s="69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72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2018.01.01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88" t="s">
        <v>250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287" t="str">
        <f>IF(全体項目一覧_60!AN128="","",全体項目一覧_60!AN128)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713"/>
      <c r="B1432" s="714"/>
      <c r="C1432" s="714"/>
      <c r="D1432" s="714"/>
      <c r="E1432" s="714"/>
      <c r="F1432" s="714"/>
      <c r="G1432" s="714"/>
      <c r="H1432" s="714"/>
      <c r="I1432" s="714"/>
      <c r="J1432" s="714"/>
      <c r="K1432" s="715"/>
      <c r="L1432" s="12" t="s">
        <v>18</v>
      </c>
      <c r="M1432" s="707" t="str">
        <f>$M$38</f>
        <v>％FAT （体脂肪率） は 13.0％以下 を基準とする</v>
      </c>
      <c r="N1432" s="707"/>
      <c r="O1432" s="707"/>
      <c r="P1432" s="707"/>
      <c r="Q1432" s="707"/>
      <c r="R1432" s="707"/>
      <c r="S1432" s="707"/>
      <c r="T1432" s="708" t="s">
        <v>249</v>
      </c>
      <c r="U1432" s="708"/>
      <c r="X1432" s="12"/>
      <c r="Y1432" s="114"/>
      <c r="Z1432" s="114"/>
      <c r="AA1432" s="114"/>
      <c r="AB1432" s="114"/>
      <c r="AC1432" s="114"/>
      <c r="AD1432" s="114"/>
      <c r="AE1432" s="114"/>
    </row>
    <row r="1433" spans="1:31">
      <c r="A1433" s="716"/>
      <c r="B1433" s="717"/>
      <c r="C1433" s="717"/>
      <c r="D1433" s="717"/>
      <c r="E1433" s="717"/>
      <c r="F1433" s="717"/>
      <c r="G1433" s="717"/>
      <c r="H1433" s="717"/>
      <c r="I1433" s="717"/>
      <c r="J1433" s="717"/>
      <c r="K1433" s="718"/>
      <c r="L1433" s="12" t="s">
        <v>18</v>
      </c>
      <c r="M1433" s="703" t="str">
        <f>$M$39</f>
        <v>BMI は 18.0 ～ 23.0 を標準範囲 【ＶＢ男子：中学生】 とする</v>
      </c>
      <c r="N1433" s="703"/>
      <c r="O1433" s="703"/>
      <c r="P1433" s="703"/>
      <c r="Q1433" s="703"/>
      <c r="R1433" s="703"/>
      <c r="S1433" s="703"/>
      <c r="T1433" s="704" t="str">
        <f>X1429</f>
        <v/>
      </c>
      <c r="U1433" s="705"/>
      <c r="X1433" s="12"/>
      <c r="Y1433" s="115"/>
      <c r="Z1433" s="115"/>
      <c r="AA1433" s="115"/>
      <c r="AB1433" s="115"/>
      <c r="AC1433" s="115"/>
      <c r="AD1433" s="115"/>
      <c r="AE1433" s="115"/>
    </row>
    <row r="1434" spans="1:31" ht="14.25">
      <c r="A1434" s="729" t="str">
        <f>$A$40</f>
        <v>フォーマット作成者　：　Komuro Consulting Group　小室匡史</v>
      </c>
      <c r="B1434" s="729"/>
      <c r="C1434" s="729"/>
      <c r="D1434" s="729"/>
      <c r="E1434" s="729"/>
      <c r="F1434" s="729"/>
      <c r="G1434" s="729"/>
      <c r="H1434" s="729"/>
      <c r="I1434" s="729"/>
      <c r="J1434" s="729"/>
      <c r="K1434" s="729"/>
      <c r="L1434" s="263" t="s">
        <v>18</v>
      </c>
      <c r="M1434" s="706" t="str">
        <f>$M$40</f>
        <v>LBM ： Lean Body Mass （除脂肪体重） は増加傾向が望ましい</v>
      </c>
      <c r="N1434" s="706"/>
      <c r="O1434" s="706"/>
      <c r="P1434" s="706"/>
      <c r="Q1434" s="706"/>
      <c r="R1434" s="706"/>
      <c r="S1434" s="706"/>
      <c r="T1434" s="705"/>
      <c r="U1434" s="705"/>
      <c r="X1434" s="12"/>
      <c r="Y1434" s="116"/>
      <c r="Z1434" s="116"/>
      <c r="AA1434" s="116"/>
      <c r="AB1434" s="116"/>
      <c r="AC1434" s="116"/>
      <c r="AD1434" s="116"/>
      <c r="AE1434" s="116"/>
    </row>
    <row r="1436" spans="1:31" ht="30" customHeight="1">
      <c r="A1436" s="709" t="str">
        <f>$A$1</f>
        <v>●●チームバレーボール体力指数　レーダーチャート</v>
      </c>
      <c r="B1436" s="709"/>
      <c r="C1436" s="709"/>
      <c r="D1436" s="709"/>
      <c r="E1436" s="709"/>
      <c r="F1436" s="709"/>
      <c r="G1436" s="709"/>
      <c r="H1436" s="709"/>
      <c r="I1436" s="709"/>
      <c r="J1436" s="709"/>
      <c r="K1436" s="709"/>
      <c r="L1436" s="709"/>
      <c r="M1436" s="709"/>
      <c r="N1436" s="709"/>
      <c r="O1436" s="709"/>
      <c r="P1436" s="709"/>
      <c r="Q1436" s="709"/>
      <c r="R1436" s="709"/>
      <c r="S1436" s="709"/>
      <c r="T1436" s="709"/>
      <c r="U1436" s="709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240" t="s">
        <v>10</v>
      </c>
      <c r="B1437" s="710" t="str">
        <f>IF(表示変換!B41="","",表示変換!B41)</f>
        <v/>
      </c>
      <c r="C1437" s="710"/>
      <c r="D1437" s="9"/>
      <c r="E1437" s="240" t="s">
        <v>11</v>
      </c>
      <c r="F1437" s="711" t="str">
        <f>IF(表示変換!I41="","",表示変換!I41)</f>
        <v/>
      </c>
      <c r="G1437" s="711"/>
      <c r="H1437" s="241" t="s">
        <v>197</v>
      </c>
      <c r="I1437" s="14"/>
      <c r="J1437" s="241" t="s">
        <v>13</v>
      </c>
      <c r="K1437" s="711" t="str">
        <f>IF(表示変換!J41="","",表示変換!J41)</f>
        <v/>
      </c>
      <c r="L1437" s="711"/>
      <c r="M1437" s="240" t="s">
        <v>14</v>
      </c>
      <c r="N1437" s="6"/>
      <c r="O1437" s="710" t="s">
        <v>201</v>
      </c>
      <c r="P1437" s="710"/>
      <c r="Q1437" s="710" t="str">
        <f>IF(表示変換!H41="","",表示変換!H41)</f>
        <v/>
      </c>
      <c r="R1437" s="710"/>
      <c r="S1437" s="712" t="str">
        <f>IF(入力!$C$4="","",入力!$C$4)</f>
        <v>2018.01.01</v>
      </c>
      <c r="T1437" s="712"/>
      <c r="U1437" s="9" t="s">
        <v>78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23" t="s">
        <v>5</v>
      </c>
      <c r="B1439" s="726" t="s">
        <v>6</v>
      </c>
      <c r="C1439" s="730" t="s">
        <v>0</v>
      </c>
      <c r="D1439" s="721" t="s">
        <v>202</v>
      </c>
      <c r="E1439" s="722"/>
      <c r="F1439" s="721" t="s">
        <v>180</v>
      </c>
      <c r="G1439" s="722"/>
      <c r="H1439" s="721" t="s">
        <v>272</v>
      </c>
      <c r="I1439" s="722"/>
      <c r="J1439" s="721" t="s">
        <v>26</v>
      </c>
      <c r="K1439" s="722"/>
      <c r="L1439" s="719" t="s">
        <v>203</v>
      </c>
      <c r="M1439" s="720"/>
      <c r="N1439" s="719" t="s">
        <v>204</v>
      </c>
      <c r="O1439" s="720"/>
      <c r="P1439" s="719" t="s">
        <v>27</v>
      </c>
      <c r="Q1439" s="720"/>
      <c r="R1439" s="721" t="s">
        <v>200</v>
      </c>
      <c r="S1439" s="722"/>
      <c r="T1439" s="119" t="s">
        <v>1</v>
      </c>
      <c r="U1439" s="120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24"/>
      <c r="B1440" s="727"/>
      <c r="C1440" s="731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25"/>
      <c r="B1441" s="728"/>
      <c r="C1441" s="732"/>
      <c r="D1441" s="2" t="str">
        <f>IF(表示変換!$N$5="","",表示変換!$N$5)</f>
        <v>sec</v>
      </c>
      <c r="E1441" s="4" t="s">
        <v>7</v>
      </c>
      <c r="F1441" s="2" t="str">
        <f>IF(表示変換!$O$5="","",表示変換!$O$5)</f>
        <v>sec</v>
      </c>
      <c r="G1441" s="4" t="s">
        <v>7</v>
      </c>
      <c r="H1441" s="2" t="str">
        <f>IF(表示変換!$P$5="","",表示変換!$P$5)</f>
        <v>m</v>
      </c>
      <c r="I1441" s="4" t="s">
        <v>7</v>
      </c>
      <c r="J1441" s="2" t="str">
        <f>IF(表示変換!$Q$5="","",表示変換!$Q$5)</f>
        <v>cm</v>
      </c>
      <c r="K1441" s="4" t="s">
        <v>7</v>
      </c>
      <c r="L1441" s="2" t="str">
        <f>IF(表示変換!$R$5="","",表示変換!$R$5)</f>
        <v>cm</v>
      </c>
      <c r="M1441" s="4" t="s">
        <v>7</v>
      </c>
      <c r="N1441" s="2" t="str">
        <f>IF(表示変換!$S$5="","",表示変換!$S$5)</f>
        <v>m</v>
      </c>
      <c r="O1441" s="4" t="s">
        <v>7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8</v>
      </c>
      <c r="U1441" s="5" t="s">
        <v>186</v>
      </c>
      <c r="X1441" s="26" t="s">
        <v>187</v>
      </c>
      <c r="Y1441" s="26" t="s">
        <v>17</v>
      </c>
      <c r="Z1441" s="26" t="s">
        <v>251</v>
      </c>
      <c r="AA1441" s="26" t="s">
        <v>24</v>
      </c>
      <c r="AB1441" s="26" t="s">
        <v>189</v>
      </c>
      <c r="AC1441" s="26" t="s">
        <v>190</v>
      </c>
      <c r="AD1441" s="26" t="s">
        <v>191</v>
      </c>
      <c r="AE1441" s="11" t="s">
        <v>192</v>
      </c>
    </row>
    <row r="1442" spans="1:31">
      <c r="A1442" s="17" t="str">
        <f>IF(入力!$C$4="","",入力!$C$4)</f>
        <v>2018.01.01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2018.01.01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3"/>
      <c r="B1443" s="64"/>
      <c r="C1443" s="65"/>
      <c r="D1443" s="66"/>
      <c r="E1443" s="67"/>
      <c r="F1443" s="68"/>
      <c r="G1443" s="69"/>
      <c r="H1443" s="70"/>
      <c r="I1443" s="67"/>
      <c r="J1443" s="68"/>
      <c r="K1443" s="69"/>
      <c r="L1443" s="66"/>
      <c r="M1443" s="67"/>
      <c r="N1443" s="68"/>
      <c r="O1443" s="69"/>
      <c r="P1443" s="66"/>
      <c r="Q1443" s="67"/>
      <c r="R1443" s="64"/>
      <c r="S1443" s="69"/>
      <c r="T1443" s="70"/>
      <c r="U1443" s="69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1"/>
      <c r="B1444" s="64"/>
      <c r="C1444" s="69"/>
      <c r="D1444" s="68"/>
      <c r="E1444" s="69"/>
      <c r="F1444" s="68"/>
      <c r="G1444" s="69"/>
      <c r="H1444" s="64"/>
      <c r="I1444" s="69"/>
      <c r="J1444" s="68"/>
      <c r="K1444" s="69"/>
      <c r="L1444" s="68"/>
      <c r="M1444" s="69"/>
      <c r="N1444" s="68"/>
      <c r="O1444" s="69"/>
      <c r="P1444" s="68"/>
      <c r="Q1444" s="69"/>
      <c r="R1444" s="64"/>
      <c r="S1444" s="69"/>
      <c r="T1444" s="64"/>
      <c r="U1444" s="69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1"/>
      <c r="B1445" s="72"/>
      <c r="C1445" s="73"/>
      <c r="D1445" s="68"/>
      <c r="E1445" s="67"/>
      <c r="F1445" s="68"/>
      <c r="G1445" s="69"/>
      <c r="H1445" s="70"/>
      <c r="I1445" s="67"/>
      <c r="J1445" s="68"/>
      <c r="K1445" s="69"/>
      <c r="L1445" s="66"/>
      <c r="M1445" s="67"/>
      <c r="N1445" s="68"/>
      <c r="O1445" s="69"/>
      <c r="P1445" s="66"/>
      <c r="Q1445" s="67"/>
      <c r="R1445" s="64"/>
      <c r="S1445" s="69"/>
      <c r="T1445" s="70"/>
      <c r="U1445" s="69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3"/>
      <c r="B1446" s="64"/>
      <c r="C1446" s="65"/>
      <c r="D1446" s="66"/>
      <c r="E1446" s="67"/>
      <c r="F1446" s="68"/>
      <c r="G1446" s="69"/>
      <c r="H1446" s="70"/>
      <c r="I1446" s="67"/>
      <c r="J1446" s="68"/>
      <c r="K1446" s="69"/>
      <c r="L1446" s="66"/>
      <c r="M1446" s="67"/>
      <c r="N1446" s="68"/>
      <c r="O1446" s="69"/>
      <c r="P1446" s="66"/>
      <c r="Q1446" s="67"/>
      <c r="R1446" s="64"/>
      <c r="S1446" s="69"/>
      <c r="T1446" s="70"/>
      <c r="U1446" s="69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1"/>
      <c r="B1447" s="64"/>
      <c r="C1447" s="69"/>
      <c r="D1447" s="68"/>
      <c r="E1447" s="69"/>
      <c r="F1447" s="68"/>
      <c r="G1447" s="69"/>
      <c r="H1447" s="64"/>
      <c r="I1447" s="69"/>
      <c r="J1447" s="68"/>
      <c r="K1447" s="69"/>
      <c r="L1447" s="68"/>
      <c r="M1447" s="69"/>
      <c r="N1447" s="68"/>
      <c r="O1447" s="69"/>
      <c r="P1447" s="68"/>
      <c r="Q1447" s="69"/>
      <c r="R1447" s="64"/>
      <c r="S1447" s="69"/>
      <c r="T1447" s="64"/>
      <c r="U1447" s="69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3"/>
      <c r="B1448" s="64"/>
      <c r="C1448" s="65"/>
      <c r="D1448" s="66"/>
      <c r="E1448" s="67"/>
      <c r="F1448" s="68"/>
      <c r="G1448" s="69"/>
      <c r="H1448" s="70"/>
      <c r="I1448" s="67"/>
      <c r="J1448" s="68"/>
      <c r="K1448" s="69"/>
      <c r="L1448" s="66"/>
      <c r="M1448" s="67"/>
      <c r="N1448" s="68"/>
      <c r="O1448" s="69"/>
      <c r="P1448" s="66"/>
      <c r="Q1448" s="67"/>
      <c r="R1448" s="64"/>
      <c r="S1448" s="69"/>
      <c r="T1448" s="70"/>
      <c r="U1448" s="69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3"/>
      <c r="B1449" s="64"/>
      <c r="C1449" s="65"/>
      <c r="D1449" s="66"/>
      <c r="E1449" s="67"/>
      <c r="F1449" s="68"/>
      <c r="G1449" s="69"/>
      <c r="H1449" s="70"/>
      <c r="I1449" s="67"/>
      <c r="J1449" s="68"/>
      <c r="K1449" s="69"/>
      <c r="L1449" s="66"/>
      <c r="M1449" s="67"/>
      <c r="N1449" s="68"/>
      <c r="O1449" s="69"/>
      <c r="P1449" s="66"/>
      <c r="Q1449" s="67"/>
      <c r="R1449" s="64"/>
      <c r="S1449" s="69"/>
      <c r="T1449" s="70"/>
      <c r="U1449" s="69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3"/>
      <c r="B1450" s="64"/>
      <c r="C1450" s="65"/>
      <c r="D1450" s="66"/>
      <c r="E1450" s="67"/>
      <c r="F1450" s="68"/>
      <c r="G1450" s="69"/>
      <c r="H1450" s="70"/>
      <c r="I1450" s="67"/>
      <c r="J1450" s="68"/>
      <c r="K1450" s="69"/>
      <c r="L1450" s="66"/>
      <c r="M1450" s="67"/>
      <c r="N1450" s="68"/>
      <c r="O1450" s="69"/>
      <c r="P1450" s="66"/>
      <c r="Q1450" s="67"/>
      <c r="R1450" s="64"/>
      <c r="S1450" s="69"/>
      <c r="T1450" s="70"/>
      <c r="U1450" s="69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3"/>
      <c r="B1451" s="64"/>
      <c r="C1451" s="65"/>
      <c r="D1451" s="66"/>
      <c r="E1451" s="67"/>
      <c r="F1451" s="68"/>
      <c r="G1451" s="69"/>
      <c r="H1451" s="70"/>
      <c r="I1451" s="67"/>
      <c r="J1451" s="68"/>
      <c r="K1451" s="69"/>
      <c r="L1451" s="66"/>
      <c r="M1451" s="67"/>
      <c r="N1451" s="68"/>
      <c r="O1451" s="69"/>
      <c r="P1451" s="66"/>
      <c r="Q1451" s="67"/>
      <c r="R1451" s="64"/>
      <c r="S1451" s="69"/>
      <c r="T1451" s="70"/>
      <c r="U1451" s="69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196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2018.01.01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88" t="s">
        <v>250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287" t="str">
        <f>IF(全体項目一覧_60!AN129="","",全体項目一覧_60!AN129)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713"/>
      <c r="B1473" s="714"/>
      <c r="C1473" s="714"/>
      <c r="D1473" s="714"/>
      <c r="E1473" s="714"/>
      <c r="F1473" s="714"/>
      <c r="G1473" s="714"/>
      <c r="H1473" s="714"/>
      <c r="I1473" s="714"/>
      <c r="J1473" s="714"/>
      <c r="K1473" s="715"/>
      <c r="L1473" s="12" t="s">
        <v>18</v>
      </c>
      <c r="M1473" s="707" t="str">
        <f>$M$38</f>
        <v>％FAT （体脂肪率） は 13.0％以下 を基準とする</v>
      </c>
      <c r="N1473" s="707"/>
      <c r="O1473" s="707"/>
      <c r="P1473" s="707"/>
      <c r="Q1473" s="707"/>
      <c r="R1473" s="707"/>
      <c r="S1473" s="707"/>
      <c r="T1473" s="708" t="s">
        <v>249</v>
      </c>
      <c r="U1473" s="708"/>
      <c r="X1473" s="12"/>
      <c r="Y1473" s="114"/>
      <c r="Z1473" s="114"/>
      <c r="AA1473" s="114"/>
      <c r="AB1473" s="114"/>
      <c r="AC1473" s="114"/>
      <c r="AD1473" s="114"/>
      <c r="AE1473" s="114"/>
    </row>
    <row r="1474" spans="1:31">
      <c r="A1474" s="716"/>
      <c r="B1474" s="717"/>
      <c r="C1474" s="717"/>
      <c r="D1474" s="717"/>
      <c r="E1474" s="717"/>
      <c r="F1474" s="717"/>
      <c r="G1474" s="717"/>
      <c r="H1474" s="717"/>
      <c r="I1474" s="717"/>
      <c r="J1474" s="717"/>
      <c r="K1474" s="718"/>
      <c r="L1474" s="12" t="s">
        <v>18</v>
      </c>
      <c r="M1474" s="703" t="str">
        <f>$M$39</f>
        <v>BMI は 18.0 ～ 23.0 を標準範囲 【ＶＢ男子：中学生】 とする</v>
      </c>
      <c r="N1474" s="703"/>
      <c r="O1474" s="703"/>
      <c r="P1474" s="703"/>
      <c r="Q1474" s="703"/>
      <c r="R1474" s="703"/>
      <c r="S1474" s="703"/>
      <c r="T1474" s="704" t="str">
        <f>X1470</f>
        <v/>
      </c>
      <c r="U1474" s="705"/>
      <c r="X1474" s="12"/>
      <c r="Y1474" s="115"/>
      <c r="Z1474" s="115"/>
      <c r="AA1474" s="115"/>
      <c r="AB1474" s="115"/>
      <c r="AC1474" s="115"/>
      <c r="AD1474" s="115"/>
      <c r="AE1474" s="115"/>
    </row>
    <row r="1475" spans="1:31" ht="14.25">
      <c r="A1475" s="729" t="str">
        <f>$A$40</f>
        <v>フォーマット作成者　：　Komuro Consulting Group　小室匡史</v>
      </c>
      <c r="B1475" s="729"/>
      <c r="C1475" s="729"/>
      <c r="D1475" s="729"/>
      <c r="E1475" s="729"/>
      <c r="F1475" s="729"/>
      <c r="G1475" s="729"/>
      <c r="H1475" s="729"/>
      <c r="I1475" s="729"/>
      <c r="J1475" s="729"/>
      <c r="K1475" s="729"/>
      <c r="L1475" s="263" t="s">
        <v>18</v>
      </c>
      <c r="M1475" s="706" t="str">
        <f>$M$40</f>
        <v>LBM ： Lean Body Mass （除脂肪体重） は増加傾向が望ましい</v>
      </c>
      <c r="N1475" s="706"/>
      <c r="O1475" s="706"/>
      <c r="P1475" s="706"/>
      <c r="Q1475" s="706"/>
      <c r="R1475" s="706"/>
      <c r="S1475" s="706"/>
      <c r="T1475" s="705"/>
      <c r="U1475" s="705"/>
      <c r="X1475" s="12"/>
      <c r="Y1475" s="116"/>
      <c r="Z1475" s="116"/>
      <c r="AA1475" s="116"/>
      <c r="AB1475" s="116"/>
      <c r="AC1475" s="116"/>
      <c r="AD1475" s="116"/>
      <c r="AE1475" s="116"/>
    </row>
    <row r="1477" spans="1:31" ht="30" customHeight="1">
      <c r="A1477" s="709" t="str">
        <f>$A$1</f>
        <v>●●チームバレーボール体力指数　レーダーチャート</v>
      </c>
      <c r="B1477" s="709"/>
      <c r="C1477" s="709"/>
      <c r="D1477" s="709"/>
      <c r="E1477" s="709"/>
      <c r="F1477" s="709"/>
      <c r="G1477" s="709"/>
      <c r="H1477" s="709"/>
      <c r="I1477" s="709"/>
      <c r="J1477" s="709"/>
      <c r="K1477" s="709"/>
      <c r="L1477" s="709"/>
      <c r="M1477" s="709"/>
      <c r="N1477" s="709"/>
      <c r="O1477" s="709"/>
      <c r="P1477" s="709"/>
      <c r="Q1477" s="709"/>
      <c r="R1477" s="709"/>
      <c r="S1477" s="709"/>
      <c r="T1477" s="709"/>
      <c r="U1477" s="709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240" t="s">
        <v>10</v>
      </c>
      <c r="B1478" s="710" t="str">
        <f>IF(表示変換!B42="","",表示変換!B42)</f>
        <v/>
      </c>
      <c r="C1478" s="710"/>
      <c r="D1478" s="9"/>
      <c r="E1478" s="240" t="s">
        <v>11</v>
      </c>
      <c r="F1478" s="711" t="str">
        <f>IF(表示変換!I42="","",表示変換!I42)</f>
        <v/>
      </c>
      <c r="G1478" s="711"/>
      <c r="H1478" s="241" t="s">
        <v>205</v>
      </c>
      <c r="I1478" s="14"/>
      <c r="J1478" s="241" t="s">
        <v>13</v>
      </c>
      <c r="K1478" s="711" t="str">
        <f>IF(表示変換!J42="","",表示変換!J42)</f>
        <v/>
      </c>
      <c r="L1478" s="711"/>
      <c r="M1478" s="240" t="s">
        <v>206</v>
      </c>
      <c r="N1478" s="6"/>
      <c r="O1478" s="710" t="s">
        <v>207</v>
      </c>
      <c r="P1478" s="710"/>
      <c r="Q1478" s="710" t="str">
        <f>IF(表示変換!H42="","",表示変換!H42)</f>
        <v/>
      </c>
      <c r="R1478" s="710"/>
      <c r="S1478" s="712" t="str">
        <f>IF(入力!$C$4="","",入力!$C$4)</f>
        <v>2018.01.01</v>
      </c>
      <c r="T1478" s="712"/>
      <c r="U1478" s="9" t="s">
        <v>78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23" t="s">
        <v>5</v>
      </c>
      <c r="B1480" s="726" t="s">
        <v>208</v>
      </c>
      <c r="C1480" s="730" t="s">
        <v>0</v>
      </c>
      <c r="D1480" s="721" t="s">
        <v>202</v>
      </c>
      <c r="E1480" s="722"/>
      <c r="F1480" s="721" t="s">
        <v>180</v>
      </c>
      <c r="G1480" s="722"/>
      <c r="H1480" s="721" t="s">
        <v>272</v>
      </c>
      <c r="I1480" s="722"/>
      <c r="J1480" s="721" t="s">
        <v>26</v>
      </c>
      <c r="K1480" s="722"/>
      <c r="L1480" s="719" t="s">
        <v>181</v>
      </c>
      <c r="M1480" s="720"/>
      <c r="N1480" s="719" t="s">
        <v>182</v>
      </c>
      <c r="O1480" s="720"/>
      <c r="P1480" s="719" t="s">
        <v>27</v>
      </c>
      <c r="Q1480" s="720"/>
      <c r="R1480" s="721" t="s">
        <v>183</v>
      </c>
      <c r="S1480" s="722"/>
      <c r="T1480" s="119" t="s">
        <v>1</v>
      </c>
      <c r="U1480" s="120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24"/>
      <c r="B1481" s="727"/>
      <c r="C1481" s="731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25"/>
      <c r="B1482" s="728"/>
      <c r="C1482" s="732"/>
      <c r="D1482" s="2" t="str">
        <f>IF(表示変換!$N$5="","",表示変換!$N$5)</f>
        <v>sec</v>
      </c>
      <c r="E1482" s="4" t="s">
        <v>184</v>
      </c>
      <c r="F1482" s="2" t="str">
        <f>IF(表示変換!$O$5="","",表示変換!$O$5)</f>
        <v>sec</v>
      </c>
      <c r="G1482" s="4" t="s">
        <v>184</v>
      </c>
      <c r="H1482" s="2" t="str">
        <f>IF(表示変換!$P$5="","",表示変換!$P$5)</f>
        <v>m</v>
      </c>
      <c r="I1482" s="4" t="s">
        <v>184</v>
      </c>
      <c r="J1482" s="2" t="str">
        <f>IF(表示変換!$Q$5="","",表示変換!$Q$5)</f>
        <v>cm</v>
      </c>
      <c r="K1482" s="4" t="s">
        <v>184</v>
      </c>
      <c r="L1482" s="2" t="str">
        <f>IF(表示変換!$R$5="","",表示変換!$R$5)</f>
        <v>cm</v>
      </c>
      <c r="M1482" s="4" t="s">
        <v>184</v>
      </c>
      <c r="N1482" s="2" t="str">
        <f>IF(表示変換!$S$5="","",表示変換!$S$5)</f>
        <v>m</v>
      </c>
      <c r="O1482" s="4" t="s">
        <v>184</v>
      </c>
      <c r="P1482" s="2" t="str">
        <f>IF(表示変換!$T$5="","",表示変換!$T$5)</f>
        <v>回</v>
      </c>
      <c r="Q1482" s="4" t="s">
        <v>184</v>
      </c>
      <c r="R1482" s="2" t="str">
        <f>IF(表示変換!$U$5="","",表示変換!$U$5)</f>
        <v>m</v>
      </c>
      <c r="S1482" s="4" t="s">
        <v>184</v>
      </c>
      <c r="T1482" s="2" t="s">
        <v>185</v>
      </c>
      <c r="U1482" s="5" t="s">
        <v>186</v>
      </c>
      <c r="X1482" s="26" t="s">
        <v>16</v>
      </c>
      <c r="Y1482" s="26" t="s">
        <v>188</v>
      </c>
      <c r="Z1482" s="26" t="s">
        <v>251</v>
      </c>
      <c r="AA1482" s="26" t="s">
        <v>24</v>
      </c>
      <c r="AB1482" s="26" t="s">
        <v>189</v>
      </c>
      <c r="AC1482" s="26" t="s">
        <v>190</v>
      </c>
      <c r="AD1482" s="26" t="s">
        <v>191</v>
      </c>
      <c r="AE1482" s="11" t="s">
        <v>192</v>
      </c>
    </row>
    <row r="1483" spans="1:31">
      <c r="A1483" s="17" t="str">
        <f>IF(入力!$C$4="","",入力!$C$4)</f>
        <v>2018.01.01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2018.01.01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3"/>
      <c r="B1484" s="64"/>
      <c r="C1484" s="65"/>
      <c r="D1484" s="66"/>
      <c r="E1484" s="67"/>
      <c r="F1484" s="68"/>
      <c r="G1484" s="69"/>
      <c r="H1484" s="70"/>
      <c r="I1484" s="67"/>
      <c r="J1484" s="68"/>
      <c r="K1484" s="69"/>
      <c r="L1484" s="66"/>
      <c r="M1484" s="67"/>
      <c r="N1484" s="68"/>
      <c r="O1484" s="69"/>
      <c r="P1484" s="66"/>
      <c r="Q1484" s="67"/>
      <c r="R1484" s="64"/>
      <c r="S1484" s="69"/>
      <c r="T1484" s="70"/>
      <c r="U1484" s="69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1"/>
      <c r="B1485" s="64"/>
      <c r="C1485" s="69"/>
      <c r="D1485" s="68"/>
      <c r="E1485" s="69"/>
      <c r="F1485" s="68"/>
      <c r="G1485" s="69"/>
      <c r="H1485" s="64"/>
      <c r="I1485" s="69"/>
      <c r="J1485" s="68"/>
      <c r="K1485" s="69"/>
      <c r="L1485" s="68"/>
      <c r="M1485" s="69"/>
      <c r="N1485" s="68"/>
      <c r="O1485" s="69"/>
      <c r="P1485" s="68"/>
      <c r="Q1485" s="69"/>
      <c r="R1485" s="64"/>
      <c r="S1485" s="69"/>
      <c r="T1485" s="64"/>
      <c r="U1485" s="69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1"/>
      <c r="B1486" s="72"/>
      <c r="C1486" s="73"/>
      <c r="D1486" s="68"/>
      <c r="E1486" s="67"/>
      <c r="F1486" s="68"/>
      <c r="G1486" s="69"/>
      <c r="H1486" s="70"/>
      <c r="I1486" s="67"/>
      <c r="J1486" s="68"/>
      <c r="K1486" s="69"/>
      <c r="L1486" s="66"/>
      <c r="M1486" s="67"/>
      <c r="N1486" s="68"/>
      <c r="O1486" s="69"/>
      <c r="P1486" s="66"/>
      <c r="Q1486" s="67"/>
      <c r="R1486" s="64"/>
      <c r="S1486" s="69"/>
      <c r="T1486" s="70"/>
      <c r="U1486" s="69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3"/>
      <c r="B1487" s="64"/>
      <c r="C1487" s="65"/>
      <c r="D1487" s="66"/>
      <c r="E1487" s="67"/>
      <c r="F1487" s="68"/>
      <c r="G1487" s="69"/>
      <c r="H1487" s="70"/>
      <c r="I1487" s="67"/>
      <c r="J1487" s="68"/>
      <c r="K1487" s="69"/>
      <c r="L1487" s="66"/>
      <c r="M1487" s="67"/>
      <c r="N1487" s="68"/>
      <c r="O1487" s="69"/>
      <c r="P1487" s="66"/>
      <c r="Q1487" s="67"/>
      <c r="R1487" s="64"/>
      <c r="S1487" s="69"/>
      <c r="T1487" s="70"/>
      <c r="U1487" s="69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1"/>
      <c r="B1488" s="64"/>
      <c r="C1488" s="69"/>
      <c r="D1488" s="68"/>
      <c r="E1488" s="69"/>
      <c r="F1488" s="68"/>
      <c r="G1488" s="69"/>
      <c r="H1488" s="64"/>
      <c r="I1488" s="69"/>
      <c r="J1488" s="68"/>
      <c r="K1488" s="69"/>
      <c r="L1488" s="68"/>
      <c r="M1488" s="69"/>
      <c r="N1488" s="68"/>
      <c r="O1488" s="69"/>
      <c r="P1488" s="68"/>
      <c r="Q1488" s="69"/>
      <c r="R1488" s="64"/>
      <c r="S1488" s="69"/>
      <c r="T1488" s="64"/>
      <c r="U1488" s="69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3"/>
      <c r="B1489" s="64"/>
      <c r="C1489" s="65"/>
      <c r="D1489" s="66"/>
      <c r="E1489" s="67"/>
      <c r="F1489" s="68"/>
      <c r="G1489" s="69"/>
      <c r="H1489" s="70"/>
      <c r="I1489" s="67"/>
      <c r="J1489" s="68"/>
      <c r="K1489" s="69"/>
      <c r="L1489" s="66"/>
      <c r="M1489" s="67"/>
      <c r="N1489" s="68"/>
      <c r="O1489" s="69"/>
      <c r="P1489" s="66"/>
      <c r="Q1489" s="67"/>
      <c r="R1489" s="64"/>
      <c r="S1489" s="69"/>
      <c r="T1489" s="70"/>
      <c r="U1489" s="69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3"/>
      <c r="B1490" s="64"/>
      <c r="C1490" s="65"/>
      <c r="D1490" s="66"/>
      <c r="E1490" s="67"/>
      <c r="F1490" s="68"/>
      <c r="G1490" s="69"/>
      <c r="H1490" s="70"/>
      <c r="I1490" s="67"/>
      <c r="J1490" s="68"/>
      <c r="K1490" s="69"/>
      <c r="L1490" s="66"/>
      <c r="M1490" s="67"/>
      <c r="N1490" s="68"/>
      <c r="O1490" s="69"/>
      <c r="P1490" s="66"/>
      <c r="Q1490" s="67"/>
      <c r="R1490" s="64"/>
      <c r="S1490" s="69"/>
      <c r="T1490" s="70"/>
      <c r="U1490" s="69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3"/>
      <c r="B1491" s="64"/>
      <c r="C1491" s="65"/>
      <c r="D1491" s="66"/>
      <c r="E1491" s="67"/>
      <c r="F1491" s="68"/>
      <c r="G1491" s="69"/>
      <c r="H1491" s="70"/>
      <c r="I1491" s="67"/>
      <c r="J1491" s="68"/>
      <c r="K1491" s="69"/>
      <c r="L1491" s="66"/>
      <c r="M1491" s="67"/>
      <c r="N1491" s="68"/>
      <c r="O1491" s="69"/>
      <c r="P1491" s="66"/>
      <c r="Q1491" s="67"/>
      <c r="R1491" s="64"/>
      <c r="S1491" s="69"/>
      <c r="T1491" s="70"/>
      <c r="U1491" s="69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3"/>
      <c r="B1492" s="64"/>
      <c r="C1492" s="65"/>
      <c r="D1492" s="66"/>
      <c r="E1492" s="67"/>
      <c r="F1492" s="68"/>
      <c r="G1492" s="69"/>
      <c r="H1492" s="70"/>
      <c r="I1492" s="67"/>
      <c r="J1492" s="68"/>
      <c r="K1492" s="69"/>
      <c r="L1492" s="66"/>
      <c r="M1492" s="67"/>
      <c r="N1492" s="68"/>
      <c r="O1492" s="69"/>
      <c r="P1492" s="66"/>
      <c r="Q1492" s="67"/>
      <c r="R1492" s="64"/>
      <c r="S1492" s="69"/>
      <c r="T1492" s="70"/>
      <c r="U1492" s="69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196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2018.01.01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88" t="s">
        <v>250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287" t="str">
        <f>IF(全体項目一覧_60!AN130="","",全体項目一覧_60!AN130)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713"/>
      <c r="B1514" s="714"/>
      <c r="C1514" s="714"/>
      <c r="D1514" s="714"/>
      <c r="E1514" s="714"/>
      <c r="F1514" s="714"/>
      <c r="G1514" s="714"/>
      <c r="H1514" s="714"/>
      <c r="I1514" s="714"/>
      <c r="J1514" s="714"/>
      <c r="K1514" s="715"/>
      <c r="L1514" s="12" t="s">
        <v>18</v>
      </c>
      <c r="M1514" s="707" t="str">
        <f>$M$38</f>
        <v>％FAT （体脂肪率） は 13.0％以下 を基準とする</v>
      </c>
      <c r="N1514" s="707"/>
      <c r="O1514" s="707"/>
      <c r="P1514" s="707"/>
      <c r="Q1514" s="707"/>
      <c r="R1514" s="707"/>
      <c r="S1514" s="707"/>
      <c r="T1514" s="708" t="s">
        <v>249</v>
      </c>
      <c r="U1514" s="708"/>
      <c r="X1514" s="12"/>
      <c r="Y1514" s="114"/>
      <c r="Z1514" s="114"/>
      <c r="AA1514" s="114"/>
      <c r="AB1514" s="114"/>
      <c r="AC1514" s="114"/>
      <c r="AD1514" s="114"/>
      <c r="AE1514" s="114"/>
    </row>
    <row r="1515" spans="1:31">
      <c r="A1515" s="716"/>
      <c r="B1515" s="717"/>
      <c r="C1515" s="717"/>
      <c r="D1515" s="717"/>
      <c r="E1515" s="717"/>
      <c r="F1515" s="717"/>
      <c r="G1515" s="717"/>
      <c r="H1515" s="717"/>
      <c r="I1515" s="717"/>
      <c r="J1515" s="717"/>
      <c r="K1515" s="718"/>
      <c r="L1515" s="12" t="s">
        <v>18</v>
      </c>
      <c r="M1515" s="703" t="str">
        <f>$M$39</f>
        <v>BMI は 18.0 ～ 23.0 を標準範囲 【ＶＢ男子：中学生】 とする</v>
      </c>
      <c r="N1515" s="703"/>
      <c r="O1515" s="703"/>
      <c r="P1515" s="703"/>
      <c r="Q1515" s="703"/>
      <c r="R1515" s="703"/>
      <c r="S1515" s="703"/>
      <c r="T1515" s="704" t="str">
        <f>X1511</f>
        <v/>
      </c>
      <c r="U1515" s="705"/>
      <c r="X1515" s="12"/>
      <c r="Y1515" s="115"/>
      <c r="Z1515" s="115"/>
      <c r="AA1515" s="115"/>
      <c r="AB1515" s="115"/>
      <c r="AC1515" s="115"/>
      <c r="AD1515" s="115"/>
      <c r="AE1515" s="115"/>
    </row>
    <row r="1516" spans="1:31" ht="14.25">
      <c r="A1516" s="729" t="str">
        <f>$A$40</f>
        <v>フォーマット作成者　：　Komuro Consulting Group　小室匡史</v>
      </c>
      <c r="B1516" s="729"/>
      <c r="C1516" s="729"/>
      <c r="D1516" s="729"/>
      <c r="E1516" s="729"/>
      <c r="F1516" s="729"/>
      <c r="G1516" s="729"/>
      <c r="H1516" s="729"/>
      <c r="I1516" s="729"/>
      <c r="J1516" s="729"/>
      <c r="K1516" s="729"/>
      <c r="L1516" s="263" t="s">
        <v>18</v>
      </c>
      <c r="M1516" s="706" t="str">
        <f>$M$40</f>
        <v>LBM ： Lean Body Mass （除脂肪体重） は増加傾向が望ましい</v>
      </c>
      <c r="N1516" s="706"/>
      <c r="O1516" s="706"/>
      <c r="P1516" s="706"/>
      <c r="Q1516" s="706"/>
      <c r="R1516" s="706"/>
      <c r="S1516" s="706"/>
      <c r="T1516" s="705"/>
      <c r="U1516" s="705"/>
      <c r="X1516" s="12"/>
      <c r="Y1516" s="116"/>
      <c r="Z1516" s="116"/>
      <c r="AA1516" s="116"/>
      <c r="AB1516" s="116"/>
      <c r="AC1516" s="116"/>
      <c r="AD1516" s="116"/>
      <c r="AE1516" s="116"/>
    </row>
    <row r="1518" spans="1:31" ht="30" customHeight="1">
      <c r="A1518" s="709" t="str">
        <f>$A$1</f>
        <v>●●チームバレーボール体力指数　レーダーチャート</v>
      </c>
      <c r="B1518" s="709"/>
      <c r="C1518" s="709"/>
      <c r="D1518" s="709"/>
      <c r="E1518" s="709"/>
      <c r="F1518" s="709"/>
      <c r="G1518" s="709"/>
      <c r="H1518" s="709"/>
      <c r="I1518" s="709"/>
      <c r="J1518" s="709"/>
      <c r="K1518" s="709"/>
      <c r="L1518" s="709"/>
      <c r="M1518" s="709"/>
      <c r="N1518" s="709"/>
      <c r="O1518" s="709"/>
      <c r="P1518" s="709"/>
      <c r="Q1518" s="709"/>
      <c r="R1518" s="709"/>
      <c r="S1518" s="709"/>
      <c r="T1518" s="709"/>
      <c r="U1518" s="709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240" t="s">
        <v>10</v>
      </c>
      <c r="B1519" s="710" t="str">
        <f>IF(表示変換!B43="","",表示変換!B43)</f>
        <v/>
      </c>
      <c r="C1519" s="710"/>
      <c r="D1519" s="9"/>
      <c r="E1519" s="240" t="s">
        <v>11</v>
      </c>
      <c r="F1519" s="711" t="str">
        <f>IF(表示変換!I43="","",表示変換!I43)</f>
        <v/>
      </c>
      <c r="G1519" s="711"/>
      <c r="H1519" s="241" t="s">
        <v>12</v>
      </c>
      <c r="I1519" s="14"/>
      <c r="J1519" s="241" t="s">
        <v>13</v>
      </c>
      <c r="K1519" s="711" t="str">
        <f>IF(表示変換!J43="","",表示変換!J43)</f>
        <v/>
      </c>
      <c r="L1519" s="711"/>
      <c r="M1519" s="240" t="s">
        <v>14</v>
      </c>
      <c r="N1519" s="6"/>
      <c r="O1519" s="710" t="s">
        <v>15</v>
      </c>
      <c r="P1519" s="710"/>
      <c r="Q1519" s="710" t="str">
        <f>IF(表示変換!H43="","",表示変換!H43)</f>
        <v/>
      </c>
      <c r="R1519" s="710"/>
      <c r="S1519" s="712" t="str">
        <f>IF(入力!$C$4="","",入力!$C$4)</f>
        <v>2018.01.01</v>
      </c>
      <c r="T1519" s="712"/>
      <c r="U1519" s="9" t="s">
        <v>78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23" t="s">
        <v>5</v>
      </c>
      <c r="B1521" s="726" t="s">
        <v>208</v>
      </c>
      <c r="C1521" s="730" t="s">
        <v>0</v>
      </c>
      <c r="D1521" s="721" t="s">
        <v>28</v>
      </c>
      <c r="E1521" s="722"/>
      <c r="F1521" s="721" t="s">
        <v>180</v>
      </c>
      <c r="G1521" s="722"/>
      <c r="H1521" s="721" t="s">
        <v>272</v>
      </c>
      <c r="I1521" s="722"/>
      <c r="J1521" s="721" t="s">
        <v>26</v>
      </c>
      <c r="K1521" s="722"/>
      <c r="L1521" s="719" t="s">
        <v>181</v>
      </c>
      <c r="M1521" s="720"/>
      <c r="N1521" s="719" t="s">
        <v>42</v>
      </c>
      <c r="O1521" s="720"/>
      <c r="P1521" s="719" t="s">
        <v>27</v>
      </c>
      <c r="Q1521" s="720"/>
      <c r="R1521" s="721" t="s">
        <v>29</v>
      </c>
      <c r="S1521" s="722"/>
      <c r="T1521" s="119" t="s">
        <v>1</v>
      </c>
      <c r="U1521" s="120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24"/>
      <c r="B1522" s="727"/>
      <c r="C1522" s="731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25"/>
      <c r="B1523" s="728"/>
      <c r="C1523" s="732"/>
      <c r="D1523" s="2" t="str">
        <f>IF(表示変換!$N$5="","",表示変換!$N$5)</f>
        <v>sec</v>
      </c>
      <c r="E1523" s="4" t="s">
        <v>184</v>
      </c>
      <c r="F1523" s="2" t="str">
        <f>IF(表示変換!$O$5="","",表示変換!$O$5)</f>
        <v>sec</v>
      </c>
      <c r="G1523" s="4" t="s">
        <v>184</v>
      </c>
      <c r="H1523" s="2" t="str">
        <f>IF(表示変換!$P$5="","",表示変換!$P$5)</f>
        <v>m</v>
      </c>
      <c r="I1523" s="4" t="s">
        <v>7</v>
      </c>
      <c r="J1523" s="2" t="str">
        <f>IF(表示変換!$Q$5="","",表示変換!$Q$5)</f>
        <v>cm</v>
      </c>
      <c r="K1523" s="4" t="s">
        <v>184</v>
      </c>
      <c r="L1523" s="2" t="str">
        <f>IF(表示変換!$R$5="","",表示変換!$R$5)</f>
        <v>cm</v>
      </c>
      <c r="M1523" s="4" t="s">
        <v>198</v>
      </c>
      <c r="N1523" s="2" t="str">
        <f>IF(表示変換!$S$5="","",表示変換!$S$5)</f>
        <v>m</v>
      </c>
      <c r="O1523" s="4" t="s">
        <v>7</v>
      </c>
      <c r="P1523" s="2" t="str">
        <f>IF(表示変換!$T$5="","",表示変換!$T$5)</f>
        <v>回</v>
      </c>
      <c r="Q1523" s="4" t="s">
        <v>184</v>
      </c>
      <c r="R1523" s="2" t="str">
        <f>IF(表示変換!$U$5="","",表示変換!$U$5)</f>
        <v>m</v>
      </c>
      <c r="S1523" s="4" t="s">
        <v>184</v>
      </c>
      <c r="T1523" s="2" t="s">
        <v>185</v>
      </c>
      <c r="U1523" s="5" t="s">
        <v>186</v>
      </c>
      <c r="X1523" s="26" t="s">
        <v>209</v>
      </c>
      <c r="Y1523" s="26" t="s">
        <v>17</v>
      </c>
      <c r="Z1523" s="26" t="s">
        <v>251</v>
      </c>
      <c r="AA1523" s="26" t="s">
        <v>24</v>
      </c>
      <c r="AB1523" s="26" t="s">
        <v>189</v>
      </c>
      <c r="AC1523" s="26" t="s">
        <v>190</v>
      </c>
      <c r="AD1523" s="26" t="s">
        <v>191</v>
      </c>
      <c r="AE1523" s="11" t="s">
        <v>192</v>
      </c>
    </row>
    <row r="1524" spans="1:31">
      <c r="A1524" s="17" t="str">
        <f>IF(入力!$C$4="","",入力!$C$4)</f>
        <v>2018.01.01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2018.01.01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3"/>
      <c r="B1525" s="64"/>
      <c r="C1525" s="65"/>
      <c r="D1525" s="66"/>
      <c r="E1525" s="67"/>
      <c r="F1525" s="68"/>
      <c r="G1525" s="69"/>
      <c r="H1525" s="70"/>
      <c r="I1525" s="67"/>
      <c r="J1525" s="68"/>
      <c r="K1525" s="69"/>
      <c r="L1525" s="66"/>
      <c r="M1525" s="67"/>
      <c r="N1525" s="68"/>
      <c r="O1525" s="69"/>
      <c r="P1525" s="66"/>
      <c r="Q1525" s="67"/>
      <c r="R1525" s="64"/>
      <c r="S1525" s="69"/>
      <c r="T1525" s="70"/>
      <c r="U1525" s="69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1"/>
      <c r="B1526" s="64"/>
      <c r="C1526" s="69"/>
      <c r="D1526" s="68"/>
      <c r="E1526" s="69"/>
      <c r="F1526" s="68"/>
      <c r="G1526" s="69"/>
      <c r="H1526" s="64"/>
      <c r="I1526" s="69"/>
      <c r="J1526" s="68"/>
      <c r="K1526" s="69"/>
      <c r="L1526" s="68"/>
      <c r="M1526" s="69"/>
      <c r="N1526" s="68"/>
      <c r="O1526" s="69"/>
      <c r="P1526" s="68"/>
      <c r="Q1526" s="69"/>
      <c r="R1526" s="64"/>
      <c r="S1526" s="69"/>
      <c r="T1526" s="64"/>
      <c r="U1526" s="69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1"/>
      <c r="B1527" s="72"/>
      <c r="C1527" s="73"/>
      <c r="D1527" s="68"/>
      <c r="E1527" s="67"/>
      <c r="F1527" s="68"/>
      <c r="G1527" s="69"/>
      <c r="H1527" s="70"/>
      <c r="I1527" s="67"/>
      <c r="J1527" s="68"/>
      <c r="K1527" s="69"/>
      <c r="L1527" s="66"/>
      <c r="M1527" s="67"/>
      <c r="N1527" s="68"/>
      <c r="O1527" s="69"/>
      <c r="P1527" s="66"/>
      <c r="Q1527" s="67"/>
      <c r="R1527" s="64"/>
      <c r="S1527" s="69"/>
      <c r="T1527" s="70"/>
      <c r="U1527" s="69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3"/>
      <c r="B1528" s="64"/>
      <c r="C1528" s="65"/>
      <c r="D1528" s="66"/>
      <c r="E1528" s="67"/>
      <c r="F1528" s="68"/>
      <c r="G1528" s="69"/>
      <c r="H1528" s="70"/>
      <c r="I1528" s="67"/>
      <c r="J1528" s="68"/>
      <c r="K1528" s="69"/>
      <c r="L1528" s="66"/>
      <c r="M1528" s="67"/>
      <c r="N1528" s="68"/>
      <c r="O1528" s="69"/>
      <c r="P1528" s="66"/>
      <c r="Q1528" s="67"/>
      <c r="R1528" s="64"/>
      <c r="S1528" s="69"/>
      <c r="T1528" s="70"/>
      <c r="U1528" s="69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1"/>
      <c r="B1529" s="64"/>
      <c r="C1529" s="69"/>
      <c r="D1529" s="68"/>
      <c r="E1529" s="69"/>
      <c r="F1529" s="68"/>
      <c r="G1529" s="69"/>
      <c r="H1529" s="64"/>
      <c r="I1529" s="69"/>
      <c r="J1529" s="68"/>
      <c r="K1529" s="69"/>
      <c r="L1529" s="68"/>
      <c r="M1529" s="69"/>
      <c r="N1529" s="68"/>
      <c r="O1529" s="69"/>
      <c r="P1529" s="68"/>
      <c r="Q1529" s="69"/>
      <c r="R1529" s="64"/>
      <c r="S1529" s="69"/>
      <c r="T1529" s="64"/>
      <c r="U1529" s="69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3"/>
      <c r="B1530" s="64"/>
      <c r="C1530" s="65"/>
      <c r="D1530" s="66"/>
      <c r="E1530" s="67"/>
      <c r="F1530" s="68"/>
      <c r="G1530" s="69"/>
      <c r="H1530" s="70"/>
      <c r="I1530" s="67"/>
      <c r="J1530" s="68"/>
      <c r="K1530" s="69"/>
      <c r="L1530" s="66"/>
      <c r="M1530" s="67"/>
      <c r="N1530" s="68"/>
      <c r="O1530" s="69"/>
      <c r="P1530" s="66"/>
      <c r="Q1530" s="67"/>
      <c r="R1530" s="64"/>
      <c r="S1530" s="69"/>
      <c r="T1530" s="70"/>
      <c r="U1530" s="69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3"/>
      <c r="B1531" s="64"/>
      <c r="C1531" s="65"/>
      <c r="D1531" s="66"/>
      <c r="E1531" s="67"/>
      <c r="F1531" s="68"/>
      <c r="G1531" s="69"/>
      <c r="H1531" s="70"/>
      <c r="I1531" s="67"/>
      <c r="J1531" s="68"/>
      <c r="K1531" s="69"/>
      <c r="L1531" s="66"/>
      <c r="M1531" s="67"/>
      <c r="N1531" s="68"/>
      <c r="O1531" s="69"/>
      <c r="P1531" s="66"/>
      <c r="Q1531" s="67"/>
      <c r="R1531" s="64"/>
      <c r="S1531" s="69"/>
      <c r="T1531" s="70"/>
      <c r="U1531" s="69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3"/>
      <c r="B1532" s="64"/>
      <c r="C1532" s="65"/>
      <c r="D1532" s="66"/>
      <c r="E1532" s="67"/>
      <c r="F1532" s="68"/>
      <c r="G1532" s="69"/>
      <c r="H1532" s="70"/>
      <c r="I1532" s="67"/>
      <c r="J1532" s="68"/>
      <c r="K1532" s="69"/>
      <c r="L1532" s="66"/>
      <c r="M1532" s="67"/>
      <c r="N1532" s="68"/>
      <c r="O1532" s="69"/>
      <c r="P1532" s="66"/>
      <c r="Q1532" s="67"/>
      <c r="R1532" s="64"/>
      <c r="S1532" s="69"/>
      <c r="T1532" s="70"/>
      <c r="U1532" s="69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3"/>
      <c r="B1533" s="64"/>
      <c r="C1533" s="65"/>
      <c r="D1533" s="66"/>
      <c r="E1533" s="67"/>
      <c r="F1533" s="68"/>
      <c r="G1533" s="69"/>
      <c r="H1533" s="70"/>
      <c r="I1533" s="67"/>
      <c r="J1533" s="68"/>
      <c r="K1533" s="69"/>
      <c r="L1533" s="66"/>
      <c r="M1533" s="67"/>
      <c r="N1533" s="68"/>
      <c r="O1533" s="69"/>
      <c r="P1533" s="66"/>
      <c r="Q1533" s="67"/>
      <c r="R1533" s="64"/>
      <c r="S1533" s="69"/>
      <c r="T1533" s="70"/>
      <c r="U1533" s="69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196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2018.01.01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88" t="s">
        <v>250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287" t="str">
        <f>IF(全体項目一覧_60!AN131="","",全体項目一覧_60!AN131)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713"/>
      <c r="B1555" s="714"/>
      <c r="C1555" s="714"/>
      <c r="D1555" s="714"/>
      <c r="E1555" s="714"/>
      <c r="F1555" s="714"/>
      <c r="G1555" s="714"/>
      <c r="H1555" s="714"/>
      <c r="I1555" s="714"/>
      <c r="J1555" s="714"/>
      <c r="K1555" s="715"/>
      <c r="L1555" s="12" t="s">
        <v>18</v>
      </c>
      <c r="M1555" s="707" t="str">
        <f>$M$38</f>
        <v>％FAT （体脂肪率） は 13.0％以下 を基準とする</v>
      </c>
      <c r="N1555" s="707"/>
      <c r="O1555" s="707"/>
      <c r="P1555" s="707"/>
      <c r="Q1555" s="707"/>
      <c r="R1555" s="707"/>
      <c r="S1555" s="707"/>
      <c r="T1555" s="708" t="s">
        <v>249</v>
      </c>
      <c r="U1555" s="708"/>
      <c r="X1555" s="12"/>
      <c r="Y1555" s="114"/>
      <c r="Z1555" s="114"/>
      <c r="AA1555" s="114"/>
      <c r="AB1555" s="114"/>
      <c r="AC1555" s="114"/>
      <c r="AD1555" s="114"/>
      <c r="AE1555" s="114"/>
    </row>
    <row r="1556" spans="1:31">
      <c r="A1556" s="716"/>
      <c r="B1556" s="717"/>
      <c r="C1556" s="717"/>
      <c r="D1556" s="717"/>
      <c r="E1556" s="717"/>
      <c r="F1556" s="717"/>
      <c r="G1556" s="717"/>
      <c r="H1556" s="717"/>
      <c r="I1556" s="717"/>
      <c r="J1556" s="717"/>
      <c r="K1556" s="718"/>
      <c r="L1556" s="12" t="s">
        <v>18</v>
      </c>
      <c r="M1556" s="703" t="str">
        <f>$M$39</f>
        <v>BMI は 18.0 ～ 23.0 を標準範囲 【ＶＢ男子：中学生】 とする</v>
      </c>
      <c r="N1556" s="703"/>
      <c r="O1556" s="703"/>
      <c r="P1556" s="703"/>
      <c r="Q1556" s="703"/>
      <c r="R1556" s="703"/>
      <c r="S1556" s="703"/>
      <c r="T1556" s="704" t="str">
        <f>X1552</f>
        <v/>
      </c>
      <c r="U1556" s="705"/>
      <c r="X1556" s="12"/>
      <c r="Y1556" s="115"/>
      <c r="Z1556" s="115"/>
      <c r="AA1556" s="115"/>
      <c r="AB1556" s="115"/>
      <c r="AC1556" s="115"/>
      <c r="AD1556" s="115"/>
      <c r="AE1556" s="115"/>
    </row>
    <row r="1557" spans="1:31" ht="14.25">
      <c r="A1557" s="729" t="str">
        <f>$A$40</f>
        <v>フォーマット作成者　：　Komuro Consulting Group　小室匡史</v>
      </c>
      <c r="B1557" s="729"/>
      <c r="C1557" s="729"/>
      <c r="D1557" s="729"/>
      <c r="E1557" s="729"/>
      <c r="F1557" s="729"/>
      <c r="G1557" s="729"/>
      <c r="H1557" s="729"/>
      <c r="I1557" s="729"/>
      <c r="J1557" s="729"/>
      <c r="K1557" s="729"/>
      <c r="L1557" s="263" t="s">
        <v>18</v>
      </c>
      <c r="M1557" s="706" t="str">
        <f>$M$40</f>
        <v>LBM ： Lean Body Mass （除脂肪体重） は増加傾向が望ましい</v>
      </c>
      <c r="N1557" s="706"/>
      <c r="O1557" s="706"/>
      <c r="P1557" s="706"/>
      <c r="Q1557" s="706"/>
      <c r="R1557" s="706"/>
      <c r="S1557" s="706"/>
      <c r="T1557" s="705"/>
      <c r="U1557" s="705"/>
      <c r="X1557" s="12"/>
      <c r="Y1557" s="116"/>
      <c r="Z1557" s="116"/>
      <c r="AA1557" s="116"/>
      <c r="AB1557" s="116"/>
      <c r="AC1557" s="116"/>
      <c r="AD1557" s="116"/>
      <c r="AE1557" s="116"/>
    </row>
    <row r="1559" spans="1:31" ht="30" customHeight="1">
      <c r="A1559" s="709" t="str">
        <f>$A$1</f>
        <v>●●チームバレーボール体力指数　レーダーチャート</v>
      </c>
      <c r="B1559" s="709"/>
      <c r="C1559" s="709"/>
      <c r="D1559" s="709"/>
      <c r="E1559" s="709"/>
      <c r="F1559" s="709"/>
      <c r="G1559" s="709"/>
      <c r="H1559" s="709"/>
      <c r="I1559" s="709"/>
      <c r="J1559" s="709"/>
      <c r="K1559" s="709"/>
      <c r="L1559" s="709"/>
      <c r="M1559" s="709"/>
      <c r="N1559" s="709"/>
      <c r="O1559" s="709"/>
      <c r="P1559" s="709"/>
      <c r="Q1559" s="709"/>
      <c r="R1559" s="709"/>
      <c r="S1559" s="709"/>
      <c r="T1559" s="709"/>
      <c r="U1559" s="709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240" t="s">
        <v>10</v>
      </c>
      <c r="B1560" s="710" t="str">
        <f>IF(表示変換!B44="","",表示変換!B44)</f>
        <v/>
      </c>
      <c r="C1560" s="710"/>
      <c r="D1560" s="9"/>
      <c r="E1560" s="240" t="s">
        <v>11</v>
      </c>
      <c r="F1560" s="711" t="str">
        <f>IF(表示変換!I44="","",表示変換!I44)</f>
        <v/>
      </c>
      <c r="G1560" s="711"/>
      <c r="H1560" s="241" t="s">
        <v>12</v>
      </c>
      <c r="I1560" s="14"/>
      <c r="J1560" s="241" t="s">
        <v>13</v>
      </c>
      <c r="K1560" s="711" t="str">
        <f>IF(表示変換!J44="","",表示変換!J44)</f>
        <v/>
      </c>
      <c r="L1560" s="711"/>
      <c r="M1560" s="240" t="s">
        <v>14</v>
      </c>
      <c r="N1560" s="6"/>
      <c r="O1560" s="710" t="s">
        <v>15</v>
      </c>
      <c r="P1560" s="710"/>
      <c r="Q1560" s="710" t="str">
        <f>IF(表示変換!H44="","",表示変換!H44)</f>
        <v/>
      </c>
      <c r="R1560" s="710"/>
      <c r="S1560" s="712" t="str">
        <f>IF(入力!$C$4="","",入力!$C$4)</f>
        <v>2018.01.01</v>
      </c>
      <c r="T1560" s="712"/>
      <c r="U1560" s="9" t="s">
        <v>78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23" t="s">
        <v>5</v>
      </c>
      <c r="B1562" s="726" t="s">
        <v>6</v>
      </c>
      <c r="C1562" s="730" t="s">
        <v>0</v>
      </c>
      <c r="D1562" s="721" t="s">
        <v>210</v>
      </c>
      <c r="E1562" s="722"/>
      <c r="F1562" s="721" t="s">
        <v>40</v>
      </c>
      <c r="G1562" s="722"/>
      <c r="H1562" s="721" t="s">
        <v>272</v>
      </c>
      <c r="I1562" s="722"/>
      <c r="J1562" s="721" t="s">
        <v>26</v>
      </c>
      <c r="K1562" s="722"/>
      <c r="L1562" s="719" t="s">
        <v>181</v>
      </c>
      <c r="M1562" s="720"/>
      <c r="N1562" s="719" t="s">
        <v>42</v>
      </c>
      <c r="O1562" s="720"/>
      <c r="P1562" s="719" t="s">
        <v>27</v>
      </c>
      <c r="Q1562" s="720"/>
      <c r="R1562" s="721" t="s">
        <v>183</v>
      </c>
      <c r="S1562" s="722"/>
      <c r="T1562" s="119" t="s">
        <v>1</v>
      </c>
      <c r="U1562" s="120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24"/>
      <c r="B1563" s="727"/>
      <c r="C1563" s="731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25"/>
      <c r="B1564" s="728"/>
      <c r="C1564" s="732"/>
      <c r="D1564" s="2" t="str">
        <f>IF(表示変換!$N$5="","",表示変換!$N$5)</f>
        <v>sec</v>
      </c>
      <c r="E1564" s="4" t="s">
        <v>184</v>
      </c>
      <c r="F1564" s="2" t="str">
        <f>IF(表示変換!$O$5="","",表示変換!$O$5)</f>
        <v>sec</v>
      </c>
      <c r="G1564" s="4" t="s">
        <v>7</v>
      </c>
      <c r="H1564" s="2" t="str">
        <f>IF(表示変換!$P$5="","",表示変換!$P$5)</f>
        <v>m</v>
      </c>
      <c r="I1564" s="4" t="s">
        <v>184</v>
      </c>
      <c r="J1564" s="2" t="str">
        <f>IF(表示変換!$Q$5="","",表示変換!$Q$5)</f>
        <v>cm</v>
      </c>
      <c r="K1564" s="4" t="s">
        <v>184</v>
      </c>
      <c r="L1564" s="2" t="str">
        <f>IF(表示変換!$R$5="","",表示変換!$R$5)</f>
        <v>cm</v>
      </c>
      <c r="M1564" s="4" t="s">
        <v>7</v>
      </c>
      <c r="N1564" s="2" t="str">
        <f>IF(表示変換!$S$5="","",表示変換!$S$5)</f>
        <v>m</v>
      </c>
      <c r="O1564" s="4" t="s">
        <v>211</v>
      </c>
      <c r="P1564" s="2" t="str">
        <f>IF(表示変換!$T$5="","",表示変換!$T$5)</f>
        <v>回</v>
      </c>
      <c r="Q1564" s="4" t="s">
        <v>184</v>
      </c>
      <c r="R1564" s="2" t="str">
        <f>IF(表示変換!$U$5="","",表示変換!$U$5)</f>
        <v>m</v>
      </c>
      <c r="S1564" s="4" t="s">
        <v>7</v>
      </c>
      <c r="T1564" s="2" t="s">
        <v>212</v>
      </c>
      <c r="U1564" s="5" t="s">
        <v>9</v>
      </c>
      <c r="X1564" s="26" t="s">
        <v>187</v>
      </c>
      <c r="Y1564" s="26" t="s">
        <v>188</v>
      </c>
      <c r="Z1564" s="26" t="s">
        <v>251</v>
      </c>
      <c r="AA1564" s="26" t="s">
        <v>24</v>
      </c>
      <c r="AB1564" s="26" t="s">
        <v>189</v>
      </c>
      <c r="AC1564" s="26" t="s">
        <v>47</v>
      </c>
      <c r="AD1564" s="26" t="s">
        <v>191</v>
      </c>
      <c r="AE1564" s="11" t="s">
        <v>192</v>
      </c>
    </row>
    <row r="1565" spans="1:31">
      <c r="A1565" s="17" t="str">
        <f>IF(入力!$C$4="","",入力!$C$4)</f>
        <v>2018.01.01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2018.01.01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3"/>
      <c r="B1566" s="64"/>
      <c r="C1566" s="65"/>
      <c r="D1566" s="66"/>
      <c r="E1566" s="67"/>
      <c r="F1566" s="68"/>
      <c r="G1566" s="69"/>
      <c r="H1566" s="70"/>
      <c r="I1566" s="67"/>
      <c r="J1566" s="68"/>
      <c r="K1566" s="69"/>
      <c r="L1566" s="66"/>
      <c r="M1566" s="67"/>
      <c r="N1566" s="68"/>
      <c r="O1566" s="69"/>
      <c r="P1566" s="66"/>
      <c r="Q1566" s="67"/>
      <c r="R1566" s="64"/>
      <c r="S1566" s="69"/>
      <c r="T1566" s="70"/>
      <c r="U1566" s="69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1"/>
      <c r="B1567" s="64"/>
      <c r="C1567" s="69"/>
      <c r="D1567" s="68"/>
      <c r="E1567" s="69"/>
      <c r="F1567" s="68"/>
      <c r="G1567" s="69"/>
      <c r="H1567" s="64"/>
      <c r="I1567" s="69"/>
      <c r="J1567" s="68"/>
      <c r="K1567" s="69"/>
      <c r="L1567" s="68"/>
      <c r="M1567" s="69"/>
      <c r="N1567" s="68"/>
      <c r="O1567" s="69"/>
      <c r="P1567" s="68"/>
      <c r="Q1567" s="69"/>
      <c r="R1567" s="64"/>
      <c r="S1567" s="69"/>
      <c r="T1567" s="64"/>
      <c r="U1567" s="69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1"/>
      <c r="B1568" s="72"/>
      <c r="C1568" s="73"/>
      <c r="D1568" s="68"/>
      <c r="E1568" s="67"/>
      <c r="F1568" s="68"/>
      <c r="G1568" s="69"/>
      <c r="H1568" s="70"/>
      <c r="I1568" s="67"/>
      <c r="J1568" s="68"/>
      <c r="K1568" s="69"/>
      <c r="L1568" s="66"/>
      <c r="M1568" s="67"/>
      <c r="N1568" s="68"/>
      <c r="O1568" s="69"/>
      <c r="P1568" s="66"/>
      <c r="Q1568" s="67"/>
      <c r="R1568" s="64"/>
      <c r="S1568" s="69"/>
      <c r="T1568" s="70"/>
      <c r="U1568" s="69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3"/>
      <c r="B1569" s="64"/>
      <c r="C1569" s="65"/>
      <c r="D1569" s="66"/>
      <c r="E1569" s="67"/>
      <c r="F1569" s="68"/>
      <c r="G1569" s="69"/>
      <c r="H1569" s="70"/>
      <c r="I1569" s="67"/>
      <c r="J1569" s="68"/>
      <c r="K1569" s="69"/>
      <c r="L1569" s="66"/>
      <c r="M1569" s="67"/>
      <c r="N1569" s="68"/>
      <c r="O1569" s="69"/>
      <c r="P1569" s="66"/>
      <c r="Q1569" s="67"/>
      <c r="R1569" s="64"/>
      <c r="S1569" s="69"/>
      <c r="T1569" s="70"/>
      <c r="U1569" s="69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1"/>
      <c r="B1570" s="64"/>
      <c r="C1570" s="69"/>
      <c r="D1570" s="68"/>
      <c r="E1570" s="69"/>
      <c r="F1570" s="68"/>
      <c r="G1570" s="69"/>
      <c r="H1570" s="64"/>
      <c r="I1570" s="69"/>
      <c r="J1570" s="68"/>
      <c r="K1570" s="69"/>
      <c r="L1570" s="68"/>
      <c r="M1570" s="69"/>
      <c r="N1570" s="68"/>
      <c r="O1570" s="69"/>
      <c r="P1570" s="68"/>
      <c r="Q1570" s="69"/>
      <c r="R1570" s="64"/>
      <c r="S1570" s="69"/>
      <c r="T1570" s="64"/>
      <c r="U1570" s="69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3"/>
      <c r="B1571" s="64"/>
      <c r="C1571" s="65"/>
      <c r="D1571" s="66"/>
      <c r="E1571" s="67"/>
      <c r="F1571" s="68"/>
      <c r="G1571" s="69"/>
      <c r="H1571" s="70"/>
      <c r="I1571" s="67"/>
      <c r="J1571" s="68"/>
      <c r="K1571" s="69"/>
      <c r="L1571" s="66"/>
      <c r="M1571" s="67"/>
      <c r="N1571" s="68"/>
      <c r="O1571" s="69"/>
      <c r="P1571" s="66"/>
      <c r="Q1571" s="67"/>
      <c r="R1571" s="64"/>
      <c r="S1571" s="69"/>
      <c r="T1571" s="70"/>
      <c r="U1571" s="69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3"/>
      <c r="B1572" s="64"/>
      <c r="C1572" s="65"/>
      <c r="D1572" s="66"/>
      <c r="E1572" s="67"/>
      <c r="F1572" s="68"/>
      <c r="G1572" s="69"/>
      <c r="H1572" s="70"/>
      <c r="I1572" s="67"/>
      <c r="J1572" s="68"/>
      <c r="K1572" s="69"/>
      <c r="L1572" s="66"/>
      <c r="M1572" s="67"/>
      <c r="N1572" s="68"/>
      <c r="O1572" s="69"/>
      <c r="P1572" s="66"/>
      <c r="Q1572" s="67"/>
      <c r="R1572" s="64"/>
      <c r="S1572" s="69"/>
      <c r="T1572" s="70"/>
      <c r="U1572" s="69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3"/>
      <c r="B1573" s="64"/>
      <c r="C1573" s="65"/>
      <c r="D1573" s="66"/>
      <c r="E1573" s="67"/>
      <c r="F1573" s="68"/>
      <c r="G1573" s="69"/>
      <c r="H1573" s="70"/>
      <c r="I1573" s="67"/>
      <c r="J1573" s="68"/>
      <c r="K1573" s="69"/>
      <c r="L1573" s="66"/>
      <c r="M1573" s="67"/>
      <c r="N1573" s="68"/>
      <c r="O1573" s="69"/>
      <c r="P1573" s="66"/>
      <c r="Q1573" s="67"/>
      <c r="R1573" s="64"/>
      <c r="S1573" s="69"/>
      <c r="T1573" s="70"/>
      <c r="U1573" s="69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3"/>
      <c r="B1574" s="64"/>
      <c r="C1574" s="65"/>
      <c r="D1574" s="66"/>
      <c r="E1574" s="67"/>
      <c r="F1574" s="68"/>
      <c r="G1574" s="69"/>
      <c r="H1574" s="70"/>
      <c r="I1574" s="67"/>
      <c r="J1574" s="68"/>
      <c r="K1574" s="69"/>
      <c r="L1574" s="66"/>
      <c r="M1574" s="67"/>
      <c r="N1574" s="68"/>
      <c r="O1574" s="69"/>
      <c r="P1574" s="66"/>
      <c r="Q1574" s="67"/>
      <c r="R1574" s="64"/>
      <c r="S1574" s="69"/>
      <c r="T1574" s="70"/>
      <c r="U1574" s="69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196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2018.01.01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88" t="s">
        <v>250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287" t="str">
        <f>IF(全体項目一覧_60!AN132="","",全体項目一覧_60!AN132)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713"/>
      <c r="B1596" s="714"/>
      <c r="C1596" s="714"/>
      <c r="D1596" s="714"/>
      <c r="E1596" s="714"/>
      <c r="F1596" s="714"/>
      <c r="G1596" s="714"/>
      <c r="H1596" s="714"/>
      <c r="I1596" s="714"/>
      <c r="J1596" s="714"/>
      <c r="K1596" s="715"/>
      <c r="L1596" s="12" t="s">
        <v>18</v>
      </c>
      <c r="M1596" s="707" t="str">
        <f>$M$38</f>
        <v>％FAT （体脂肪率） は 13.0％以下 を基準とする</v>
      </c>
      <c r="N1596" s="707"/>
      <c r="O1596" s="707"/>
      <c r="P1596" s="707"/>
      <c r="Q1596" s="707"/>
      <c r="R1596" s="707"/>
      <c r="S1596" s="707"/>
      <c r="T1596" s="708" t="s">
        <v>249</v>
      </c>
      <c r="U1596" s="708"/>
      <c r="X1596" s="12"/>
      <c r="Y1596" s="114"/>
      <c r="Z1596" s="114"/>
      <c r="AA1596" s="114"/>
      <c r="AB1596" s="114"/>
      <c r="AC1596" s="114"/>
      <c r="AD1596" s="114"/>
      <c r="AE1596" s="114"/>
    </row>
    <row r="1597" spans="1:31">
      <c r="A1597" s="716"/>
      <c r="B1597" s="717"/>
      <c r="C1597" s="717"/>
      <c r="D1597" s="717"/>
      <c r="E1597" s="717"/>
      <c r="F1597" s="717"/>
      <c r="G1597" s="717"/>
      <c r="H1597" s="717"/>
      <c r="I1597" s="717"/>
      <c r="J1597" s="717"/>
      <c r="K1597" s="718"/>
      <c r="L1597" s="12" t="s">
        <v>18</v>
      </c>
      <c r="M1597" s="703" t="str">
        <f>$M$39</f>
        <v>BMI は 18.0 ～ 23.0 を標準範囲 【ＶＢ男子：中学生】 とする</v>
      </c>
      <c r="N1597" s="703"/>
      <c r="O1597" s="703"/>
      <c r="P1597" s="703"/>
      <c r="Q1597" s="703"/>
      <c r="R1597" s="703"/>
      <c r="S1597" s="703"/>
      <c r="T1597" s="704" t="str">
        <f>X1593</f>
        <v/>
      </c>
      <c r="U1597" s="705"/>
      <c r="X1597" s="12"/>
      <c r="Y1597" s="115"/>
      <c r="Z1597" s="115"/>
      <c r="AA1597" s="115"/>
      <c r="AB1597" s="115"/>
      <c r="AC1597" s="115"/>
      <c r="AD1597" s="115"/>
      <c r="AE1597" s="115"/>
    </row>
    <row r="1598" spans="1:31" ht="14.25">
      <c r="A1598" s="729" t="str">
        <f>$A$40</f>
        <v>フォーマット作成者　：　Komuro Consulting Group　小室匡史</v>
      </c>
      <c r="B1598" s="729"/>
      <c r="C1598" s="729"/>
      <c r="D1598" s="729"/>
      <c r="E1598" s="729"/>
      <c r="F1598" s="729"/>
      <c r="G1598" s="729"/>
      <c r="H1598" s="729"/>
      <c r="I1598" s="729"/>
      <c r="J1598" s="729"/>
      <c r="K1598" s="729"/>
      <c r="L1598" s="263" t="s">
        <v>18</v>
      </c>
      <c r="M1598" s="706" t="str">
        <f>$M$40</f>
        <v>LBM ： Lean Body Mass （除脂肪体重） は増加傾向が望ましい</v>
      </c>
      <c r="N1598" s="706"/>
      <c r="O1598" s="706"/>
      <c r="P1598" s="706"/>
      <c r="Q1598" s="706"/>
      <c r="R1598" s="706"/>
      <c r="S1598" s="706"/>
      <c r="T1598" s="705"/>
      <c r="U1598" s="705"/>
      <c r="X1598" s="12"/>
      <c r="Y1598" s="116"/>
      <c r="Z1598" s="116"/>
      <c r="AA1598" s="116"/>
      <c r="AB1598" s="116"/>
      <c r="AC1598" s="116"/>
      <c r="AD1598" s="116"/>
      <c r="AE1598" s="116"/>
    </row>
    <row r="1600" spans="1:31" ht="30" customHeight="1">
      <c r="A1600" s="709" t="str">
        <f>$A$1</f>
        <v>●●チームバレーボール体力指数　レーダーチャート</v>
      </c>
      <c r="B1600" s="709"/>
      <c r="C1600" s="709"/>
      <c r="D1600" s="709"/>
      <c r="E1600" s="709"/>
      <c r="F1600" s="709"/>
      <c r="G1600" s="709"/>
      <c r="H1600" s="709"/>
      <c r="I1600" s="709"/>
      <c r="J1600" s="709"/>
      <c r="K1600" s="709"/>
      <c r="L1600" s="709"/>
      <c r="M1600" s="709"/>
      <c r="N1600" s="709"/>
      <c r="O1600" s="709"/>
      <c r="P1600" s="709"/>
      <c r="Q1600" s="709"/>
      <c r="R1600" s="709"/>
      <c r="S1600" s="709"/>
      <c r="T1600" s="709"/>
      <c r="U1600" s="709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240" t="s">
        <v>10</v>
      </c>
      <c r="B1601" s="710" t="str">
        <f>IF(表示変換!B45="","",表示変換!B45)</f>
        <v/>
      </c>
      <c r="C1601" s="710"/>
      <c r="D1601" s="9"/>
      <c r="E1601" s="240" t="s">
        <v>11</v>
      </c>
      <c r="F1601" s="711" t="str">
        <f>IF(表示変換!I45="","",表示変換!I45)</f>
        <v/>
      </c>
      <c r="G1601" s="711"/>
      <c r="H1601" s="241" t="s">
        <v>12</v>
      </c>
      <c r="I1601" s="14"/>
      <c r="J1601" s="241" t="s">
        <v>13</v>
      </c>
      <c r="K1601" s="711" t="str">
        <f>IF(表示変換!J45="","",表示変換!J45)</f>
        <v/>
      </c>
      <c r="L1601" s="711"/>
      <c r="M1601" s="240" t="s">
        <v>14</v>
      </c>
      <c r="N1601" s="6"/>
      <c r="O1601" s="710" t="s">
        <v>15</v>
      </c>
      <c r="P1601" s="710"/>
      <c r="Q1601" s="710" t="str">
        <f>IF(表示変換!H45="","",表示変換!H45)</f>
        <v/>
      </c>
      <c r="R1601" s="710"/>
      <c r="S1601" s="712" t="str">
        <f>IF(入力!$C$4="","",入力!$C$4)</f>
        <v>2018.01.01</v>
      </c>
      <c r="T1601" s="712"/>
      <c r="U1601" s="9" t="s">
        <v>78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23" t="s">
        <v>5</v>
      </c>
      <c r="B1603" s="726" t="s">
        <v>6</v>
      </c>
      <c r="C1603" s="730" t="s">
        <v>0</v>
      </c>
      <c r="D1603" s="721" t="s">
        <v>28</v>
      </c>
      <c r="E1603" s="722"/>
      <c r="F1603" s="721" t="s">
        <v>213</v>
      </c>
      <c r="G1603" s="722"/>
      <c r="H1603" s="721" t="s">
        <v>272</v>
      </c>
      <c r="I1603" s="722"/>
      <c r="J1603" s="721" t="s">
        <v>26</v>
      </c>
      <c r="K1603" s="722"/>
      <c r="L1603" s="719" t="s">
        <v>214</v>
      </c>
      <c r="M1603" s="720"/>
      <c r="N1603" s="719" t="s">
        <v>42</v>
      </c>
      <c r="O1603" s="720"/>
      <c r="P1603" s="719" t="s">
        <v>27</v>
      </c>
      <c r="Q1603" s="720"/>
      <c r="R1603" s="721" t="s">
        <v>200</v>
      </c>
      <c r="S1603" s="722"/>
      <c r="T1603" s="119" t="s">
        <v>1</v>
      </c>
      <c r="U1603" s="120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24"/>
      <c r="B1604" s="727"/>
      <c r="C1604" s="731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25"/>
      <c r="B1605" s="728"/>
      <c r="C1605" s="732"/>
      <c r="D1605" s="2" t="str">
        <f>IF(表示変換!$N$5="","",表示変換!$N$5)</f>
        <v>sec</v>
      </c>
      <c r="E1605" s="4" t="s">
        <v>215</v>
      </c>
      <c r="F1605" s="2" t="str">
        <f>IF(表示変換!$O$5="","",表示変換!$O$5)</f>
        <v>sec</v>
      </c>
      <c r="G1605" s="4" t="s">
        <v>194</v>
      </c>
      <c r="H1605" s="2" t="str">
        <f>IF(表示変換!$P$5="","",表示変換!$P$5)</f>
        <v>m</v>
      </c>
      <c r="I1605" s="4" t="s">
        <v>216</v>
      </c>
      <c r="J1605" s="2" t="str">
        <f>IF(表示変換!$Q$5="","",表示変換!$Q$5)</f>
        <v>cm</v>
      </c>
      <c r="K1605" s="4" t="s">
        <v>7</v>
      </c>
      <c r="L1605" s="2" t="str">
        <f>IF(表示変換!$R$5="","",表示変換!$R$5)</f>
        <v>cm</v>
      </c>
      <c r="M1605" s="4" t="s">
        <v>7</v>
      </c>
      <c r="N1605" s="2" t="str">
        <f>IF(表示変換!$S$5="","",表示変換!$S$5)</f>
        <v>m</v>
      </c>
      <c r="O1605" s="4" t="s">
        <v>7</v>
      </c>
      <c r="P1605" s="2" t="str">
        <f>IF(表示変換!$T$5="","",表示変換!$T$5)</f>
        <v>回</v>
      </c>
      <c r="Q1605" s="4" t="s">
        <v>7</v>
      </c>
      <c r="R1605" s="2" t="str">
        <f>IF(表示変換!$U$5="","",表示変換!$U$5)</f>
        <v>m</v>
      </c>
      <c r="S1605" s="4" t="s">
        <v>7</v>
      </c>
      <c r="T1605" s="2" t="s">
        <v>8</v>
      </c>
      <c r="U1605" s="5" t="s">
        <v>186</v>
      </c>
      <c r="X1605" s="26" t="s">
        <v>217</v>
      </c>
      <c r="Y1605" s="26" t="s">
        <v>188</v>
      </c>
      <c r="Z1605" s="26" t="s">
        <v>251</v>
      </c>
      <c r="AA1605" s="26" t="s">
        <v>24</v>
      </c>
      <c r="AB1605" s="26" t="s">
        <v>189</v>
      </c>
      <c r="AC1605" s="26" t="s">
        <v>218</v>
      </c>
      <c r="AD1605" s="26" t="s">
        <v>219</v>
      </c>
      <c r="AE1605" s="11" t="s">
        <v>55</v>
      </c>
    </row>
    <row r="1606" spans="1:31">
      <c r="A1606" s="17" t="str">
        <f>IF(入力!$C$4="","",入力!$C$4)</f>
        <v>2018.01.01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2018.01.01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3"/>
      <c r="B1607" s="64"/>
      <c r="C1607" s="65"/>
      <c r="D1607" s="66"/>
      <c r="E1607" s="67"/>
      <c r="F1607" s="68"/>
      <c r="G1607" s="69"/>
      <c r="H1607" s="70"/>
      <c r="I1607" s="67"/>
      <c r="J1607" s="68"/>
      <c r="K1607" s="69"/>
      <c r="L1607" s="66"/>
      <c r="M1607" s="67"/>
      <c r="N1607" s="68"/>
      <c r="O1607" s="69"/>
      <c r="P1607" s="66"/>
      <c r="Q1607" s="67"/>
      <c r="R1607" s="64"/>
      <c r="S1607" s="69"/>
      <c r="T1607" s="70"/>
      <c r="U1607" s="69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1"/>
      <c r="B1608" s="64"/>
      <c r="C1608" s="69"/>
      <c r="D1608" s="68"/>
      <c r="E1608" s="69"/>
      <c r="F1608" s="68"/>
      <c r="G1608" s="69"/>
      <c r="H1608" s="64"/>
      <c r="I1608" s="69"/>
      <c r="J1608" s="68"/>
      <c r="K1608" s="69"/>
      <c r="L1608" s="68"/>
      <c r="M1608" s="69"/>
      <c r="N1608" s="68"/>
      <c r="O1608" s="69"/>
      <c r="P1608" s="68"/>
      <c r="Q1608" s="69"/>
      <c r="R1608" s="64"/>
      <c r="S1608" s="69"/>
      <c r="T1608" s="64"/>
      <c r="U1608" s="69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1"/>
      <c r="B1609" s="72"/>
      <c r="C1609" s="73"/>
      <c r="D1609" s="68"/>
      <c r="E1609" s="67"/>
      <c r="F1609" s="68"/>
      <c r="G1609" s="69"/>
      <c r="H1609" s="70"/>
      <c r="I1609" s="67"/>
      <c r="J1609" s="68"/>
      <c r="K1609" s="69"/>
      <c r="L1609" s="66"/>
      <c r="M1609" s="67"/>
      <c r="N1609" s="68"/>
      <c r="O1609" s="69"/>
      <c r="P1609" s="66"/>
      <c r="Q1609" s="67"/>
      <c r="R1609" s="64"/>
      <c r="S1609" s="69"/>
      <c r="T1609" s="70"/>
      <c r="U1609" s="69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3"/>
      <c r="B1610" s="64"/>
      <c r="C1610" s="65"/>
      <c r="D1610" s="66"/>
      <c r="E1610" s="67"/>
      <c r="F1610" s="68"/>
      <c r="G1610" s="69"/>
      <c r="H1610" s="70"/>
      <c r="I1610" s="67"/>
      <c r="J1610" s="68"/>
      <c r="K1610" s="69"/>
      <c r="L1610" s="66"/>
      <c r="M1610" s="67"/>
      <c r="N1610" s="68"/>
      <c r="O1610" s="69"/>
      <c r="P1610" s="66"/>
      <c r="Q1610" s="67"/>
      <c r="R1610" s="64"/>
      <c r="S1610" s="69"/>
      <c r="T1610" s="70"/>
      <c r="U1610" s="69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1"/>
      <c r="B1611" s="64"/>
      <c r="C1611" s="69"/>
      <c r="D1611" s="68"/>
      <c r="E1611" s="69"/>
      <c r="F1611" s="68"/>
      <c r="G1611" s="69"/>
      <c r="H1611" s="64"/>
      <c r="I1611" s="69"/>
      <c r="J1611" s="68"/>
      <c r="K1611" s="69"/>
      <c r="L1611" s="68"/>
      <c r="M1611" s="69"/>
      <c r="N1611" s="68"/>
      <c r="O1611" s="69"/>
      <c r="P1611" s="68"/>
      <c r="Q1611" s="69"/>
      <c r="R1611" s="64"/>
      <c r="S1611" s="69"/>
      <c r="T1611" s="64"/>
      <c r="U1611" s="69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3"/>
      <c r="B1612" s="64"/>
      <c r="C1612" s="65"/>
      <c r="D1612" s="66"/>
      <c r="E1612" s="67"/>
      <c r="F1612" s="68"/>
      <c r="G1612" s="69"/>
      <c r="H1612" s="70"/>
      <c r="I1612" s="67"/>
      <c r="J1612" s="68"/>
      <c r="K1612" s="69"/>
      <c r="L1612" s="66"/>
      <c r="M1612" s="67"/>
      <c r="N1612" s="68"/>
      <c r="O1612" s="69"/>
      <c r="P1612" s="66"/>
      <c r="Q1612" s="67"/>
      <c r="R1612" s="64"/>
      <c r="S1612" s="69"/>
      <c r="T1612" s="70"/>
      <c r="U1612" s="69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3"/>
      <c r="B1613" s="64"/>
      <c r="C1613" s="65"/>
      <c r="D1613" s="66"/>
      <c r="E1613" s="67"/>
      <c r="F1613" s="68"/>
      <c r="G1613" s="69"/>
      <c r="H1613" s="70"/>
      <c r="I1613" s="67"/>
      <c r="J1613" s="68"/>
      <c r="K1613" s="69"/>
      <c r="L1613" s="66"/>
      <c r="M1613" s="67"/>
      <c r="N1613" s="68"/>
      <c r="O1613" s="69"/>
      <c r="P1613" s="66"/>
      <c r="Q1613" s="67"/>
      <c r="R1613" s="64"/>
      <c r="S1613" s="69"/>
      <c r="T1613" s="70"/>
      <c r="U1613" s="69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3"/>
      <c r="B1614" s="64"/>
      <c r="C1614" s="65"/>
      <c r="D1614" s="66"/>
      <c r="E1614" s="67"/>
      <c r="F1614" s="68"/>
      <c r="G1614" s="69"/>
      <c r="H1614" s="70"/>
      <c r="I1614" s="67"/>
      <c r="J1614" s="68"/>
      <c r="K1614" s="69"/>
      <c r="L1614" s="66"/>
      <c r="M1614" s="67"/>
      <c r="N1614" s="68"/>
      <c r="O1614" s="69"/>
      <c r="P1614" s="66"/>
      <c r="Q1614" s="67"/>
      <c r="R1614" s="64"/>
      <c r="S1614" s="69"/>
      <c r="T1614" s="70"/>
      <c r="U1614" s="69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3"/>
      <c r="B1615" s="64"/>
      <c r="C1615" s="65"/>
      <c r="D1615" s="66"/>
      <c r="E1615" s="67"/>
      <c r="F1615" s="68"/>
      <c r="G1615" s="69"/>
      <c r="H1615" s="70"/>
      <c r="I1615" s="67"/>
      <c r="J1615" s="68"/>
      <c r="K1615" s="69"/>
      <c r="L1615" s="66"/>
      <c r="M1615" s="67"/>
      <c r="N1615" s="68"/>
      <c r="O1615" s="69"/>
      <c r="P1615" s="66"/>
      <c r="Q1615" s="67"/>
      <c r="R1615" s="64"/>
      <c r="S1615" s="69"/>
      <c r="T1615" s="70"/>
      <c r="U1615" s="69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72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2018.01.01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88" t="s">
        <v>250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287" t="str">
        <f>IF(全体項目一覧_60!AN133="","",全体項目一覧_60!AN133)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713"/>
      <c r="B1637" s="714"/>
      <c r="C1637" s="714"/>
      <c r="D1637" s="714"/>
      <c r="E1637" s="714"/>
      <c r="F1637" s="714"/>
      <c r="G1637" s="714"/>
      <c r="H1637" s="714"/>
      <c r="I1637" s="714"/>
      <c r="J1637" s="714"/>
      <c r="K1637" s="715"/>
      <c r="L1637" s="12" t="s">
        <v>18</v>
      </c>
      <c r="M1637" s="707" t="str">
        <f>$M$38</f>
        <v>％FAT （体脂肪率） は 13.0％以下 を基準とする</v>
      </c>
      <c r="N1637" s="707"/>
      <c r="O1637" s="707"/>
      <c r="P1637" s="707"/>
      <c r="Q1637" s="707"/>
      <c r="R1637" s="707"/>
      <c r="S1637" s="707"/>
      <c r="T1637" s="708" t="s">
        <v>249</v>
      </c>
      <c r="U1637" s="708"/>
      <c r="X1637" s="12"/>
      <c r="Y1637" s="114"/>
      <c r="Z1637" s="114"/>
      <c r="AA1637" s="114"/>
      <c r="AB1637" s="114"/>
      <c r="AC1637" s="114"/>
      <c r="AD1637" s="114"/>
      <c r="AE1637" s="114"/>
    </row>
    <row r="1638" spans="1:31">
      <c r="A1638" s="716"/>
      <c r="B1638" s="717"/>
      <c r="C1638" s="717"/>
      <c r="D1638" s="717"/>
      <c r="E1638" s="717"/>
      <c r="F1638" s="717"/>
      <c r="G1638" s="717"/>
      <c r="H1638" s="717"/>
      <c r="I1638" s="717"/>
      <c r="J1638" s="717"/>
      <c r="K1638" s="718"/>
      <c r="L1638" s="12" t="s">
        <v>18</v>
      </c>
      <c r="M1638" s="703" t="str">
        <f>$M$39</f>
        <v>BMI は 18.0 ～ 23.0 を標準範囲 【ＶＢ男子：中学生】 とする</v>
      </c>
      <c r="N1638" s="703"/>
      <c r="O1638" s="703"/>
      <c r="P1638" s="703"/>
      <c r="Q1638" s="703"/>
      <c r="R1638" s="703"/>
      <c r="S1638" s="703"/>
      <c r="T1638" s="704" t="str">
        <f>X1634</f>
        <v/>
      </c>
      <c r="U1638" s="705"/>
      <c r="X1638" s="12"/>
      <c r="Y1638" s="115"/>
      <c r="Z1638" s="115"/>
      <c r="AA1638" s="115"/>
      <c r="AB1638" s="115"/>
      <c r="AC1638" s="115"/>
      <c r="AD1638" s="115"/>
      <c r="AE1638" s="115"/>
    </row>
    <row r="1639" spans="1:31" ht="14.25">
      <c r="A1639" s="729" t="str">
        <f>$A$40</f>
        <v>フォーマット作成者　：　Komuro Consulting Group　小室匡史</v>
      </c>
      <c r="B1639" s="729"/>
      <c r="C1639" s="729"/>
      <c r="D1639" s="729"/>
      <c r="E1639" s="729"/>
      <c r="F1639" s="729"/>
      <c r="G1639" s="729"/>
      <c r="H1639" s="729"/>
      <c r="I1639" s="729"/>
      <c r="J1639" s="729"/>
      <c r="K1639" s="729"/>
      <c r="L1639" s="263" t="s">
        <v>18</v>
      </c>
      <c r="M1639" s="706" t="str">
        <f>$M$40</f>
        <v>LBM ： Lean Body Mass （除脂肪体重） は増加傾向が望ましい</v>
      </c>
      <c r="N1639" s="706"/>
      <c r="O1639" s="706"/>
      <c r="P1639" s="706"/>
      <c r="Q1639" s="706"/>
      <c r="R1639" s="706"/>
      <c r="S1639" s="706"/>
      <c r="T1639" s="705"/>
      <c r="U1639" s="705"/>
      <c r="X1639" s="12"/>
      <c r="Y1639" s="116"/>
      <c r="Z1639" s="116"/>
      <c r="AA1639" s="116"/>
      <c r="AB1639" s="116"/>
      <c r="AC1639" s="116"/>
      <c r="AD1639" s="116"/>
      <c r="AE1639" s="116"/>
    </row>
    <row r="1641" spans="1:31" ht="30" customHeight="1">
      <c r="A1641" s="709" t="str">
        <f>$A$1</f>
        <v>●●チームバレーボール体力指数　レーダーチャート</v>
      </c>
      <c r="B1641" s="709"/>
      <c r="C1641" s="709"/>
      <c r="D1641" s="709"/>
      <c r="E1641" s="709"/>
      <c r="F1641" s="709"/>
      <c r="G1641" s="709"/>
      <c r="H1641" s="709"/>
      <c r="I1641" s="709"/>
      <c r="J1641" s="709"/>
      <c r="K1641" s="709"/>
      <c r="L1641" s="709"/>
      <c r="M1641" s="709"/>
      <c r="N1641" s="709"/>
      <c r="O1641" s="709"/>
      <c r="P1641" s="709"/>
      <c r="Q1641" s="709"/>
      <c r="R1641" s="709"/>
      <c r="S1641" s="709"/>
      <c r="T1641" s="709"/>
      <c r="U1641" s="709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240" t="s">
        <v>10</v>
      </c>
      <c r="B1642" s="710" t="str">
        <f>IF(表示変換!B46="","",表示変換!B46)</f>
        <v/>
      </c>
      <c r="C1642" s="710"/>
      <c r="D1642" s="9"/>
      <c r="E1642" s="240" t="s">
        <v>11</v>
      </c>
      <c r="F1642" s="711" t="str">
        <f>IF(表示変換!I46="","",表示変換!I46)</f>
        <v/>
      </c>
      <c r="G1642" s="711"/>
      <c r="H1642" s="241" t="s">
        <v>197</v>
      </c>
      <c r="I1642" s="14"/>
      <c r="J1642" s="241" t="s">
        <v>13</v>
      </c>
      <c r="K1642" s="711" t="str">
        <f>IF(表示変換!J46="","",表示変換!J46)</f>
        <v/>
      </c>
      <c r="L1642" s="711"/>
      <c r="M1642" s="240" t="s">
        <v>193</v>
      </c>
      <c r="N1642" s="6"/>
      <c r="O1642" s="710" t="s">
        <v>15</v>
      </c>
      <c r="P1642" s="710"/>
      <c r="Q1642" s="710" t="str">
        <f>IF(表示変換!H46="","",表示変換!H46)</f>
        <v/>
      </c>
      <c r="R1642" s="710"/>
      <c r="S1642" s="712" t="str">
        <f>IF(入力!$C$4="","",入力!$C$4)</f>
        <v>2018.01.01</v>
      </c>
      <c r="T1642" s="712"/>
      <c r="U1642" s="9" t="s">
        <v>78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23" t="s">
        <v>5</v>
      </c>
      <c r="B1644" s="726" t="s">
        <v>6</v>
      </c>
      <c r="C1644" s="730" t="s">
        <v>0</v>
      </c>
      <c r="D1644" s="721" t="s">
        <v>202</v>
      </c>
      <c r="E1644" s="722"/>
      <c r="F1644" s="721" t="s">
        <v>40</v>
      </c>
      <c r="G1644" s="722"/>
      <c r="H1644" s="721" t="s">
        <v>272</v>
      </c>
      <c r="I1644" s="722"/>
      <c r="J1644" s="721" t="s">
        <v>26</v>
      </c>
      <c r="K1644" s="722"/>
      <c r="L1644" s="719" t="s">
        <v>203</v>
      </c>
      <c r="M1644" s="720"/>
      <c r="N1644" s="719" t="s">
        <v>204</v>
      </c>
      <c r="O1644" s="720"/>
      <c r="P1644" s="719" t="s">
        <v>27</v>
      </c>
      <c r="Q1644" s="720"/>
      <c r="R1644" s="721" t="s">
        <v>200</v>
      </c>
      <c r="S1644" s="722"/>
      <c r="T1644" s="119" t="s">
        <v>1</v>
      </c>
      <c r="U1644" s="120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24"/>
      <c r="B1645" s="727"/>
      <c r="C1645" s="731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25"/>
      <c r="B1646" s="728"/>
      <c r="C1646" s="732"/>
      <c r="D1646" s="2" t="str">
        <f>IF(表示変換!$N$5="","",表示変換!$N$5)</f>
        <v>sec</v>
      </c>
      <c r="E1646" s="4" t="s">
        <v>184</v>
      </c>
      <c r="F1646" s="2" t="str">
        <f>IF(表示変換!$O$5="","",表示変換!$O$5)</f>
        <v>sec</v>
      </c>
      <c r="G1646" s="4" t="s">
        <v>7</v>
      </c>
      <c r="H1646" s="2" t="str">
        <f>IF(表示変換!$P$5="","",表示変換!$P$5)</f>
        <v>m</v>
      </c>
      <c r="I1646" s="4" t="s">
        <v>184</v>
      </c>
      <c r="J1646" s="2" t="str">
        <f>IF(表示変換!$Q$5="","",表示変換!$Q$5)</f>
        <v>cm</v>
      </c>
      <c r="K1646" s="4" t="s">
        <v>184</v>
      </c>
      <c r="L1646" s="2" t="str">
        <f>IF(表示変換!$R$5="","",表示変換!$R$5)</f>
        <v>cm</v>
      </c>
      <c r="M1646" s="4" t="s">
        <v>7</v>
      </c>
      <c r="N1646" s="2" t="str">
        <f>IF(表示変換!$S$5="","",表示変換!$S$5)</f>
        <v>m</v>
      </c>
      <c r="O1646" s="4" t="s">
        <v>7</v>
      </c>
      <c r="P1646" s="2" t="str">
        <f>IF(表示変換!$T$5="","",表示変換!$T$5)</f>
        <v>回</v>
      </c>
      <c r="Q1646" s="4" t="s">
        <v>184</v>
      </c>
      <c r="R1646" s="2" t="str">
        <f>IF(表示変換!$U$5="","",表示変換!$U$5)</f>
        <v>m</v>
      </c>
      <c r="S1646" s="4" t="s">
        <v>7</v>
      </c>
      <c r="T1646" s="2" t="s">
        <v>8</v>
      </c>
      <c r="U1646" s="5" t="s">
        <v>186</v>
      </c>
      <c r="X1646" s="26" t="s">
        <v>187</v>
      </c>
      <c r="Y1646" s="26" t="s">
        <v>188</v>
      </c>
      <c r="Z1646" s="26" t="s">
        <v>251</v>
      </c>
      <c r="AA1646" s="26" t="s">
        <v>24</v>
      </c>
      <c r="AB1646" s="26" t="s">
        <v>189</v>
      </c>
      <c r="AC1646" s="26" t="s">
        <v>190</v>
      </c>
      <c r="AD1646" s="26" t="s">
        <v>56</v>
      </c>
      <c r="AE1646" s="11" t="s">
        <v>192</v>
      </c>
    </row>
    <row r="1647" spans="1:31">
      <c r="A1647" s="17" t="str">
        <f>IF(入力!$C$4="","",入力!$C$4)</f>
        <v>2018.01.01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2018.01.01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3"/>
      <c r="B1648" s="64"/>
      <c r="C1648" s="65"/>
      <c r="D1648" s="66"/>
      <c r="E1648" s="67"/>
      <c r="F1648" s="68"/>
      <c r="G1648" s="69"/>
      <c r="H1648" s="70"/>
      <c r="I1648" s="67"/>
      <c r="J1648" s="68"/>
      <c r="K1648" s="69"/>
      <c r="L1648" s="66"/>
      <c r="M1648" s="67"/>
      <c r="N1648" s="68"/>
      <c r="O1648" s="69"/>
      <c r="P1648" s="66"/>
      <c r="Q1648" s="67"/>
      <c r="R1648" s="64"/>
      <c r="S1648" s="69"/>
      <c r="T1648" s="70"/>
      <c r="U1648" s="69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1"/>
      <c r="B1649" s="64"/>
      <c r="C1649" s="69"/>
      <c r="D1649" s="68"/>
      <c r="E1649" s="69"/>
      <c r="F1649" s="68"/>
      <c r="G1649" s="69"/>
      <c r="H1649" s="64"/>
      <c r="I1649" s="69"/>
      <c r="J1649" s="68"/>
      <c r="K1649" s="69"/>
      <c r="L1649" s="68"/>
      <c r="M1649" s="69"/>
      <c r="N1649" s="68"/>
      <c r="O1649" s="69"/>
      <c r="P1649" s="68"/>
      <c r="Q1649" s="69"/>
      <c r="R1649" s="64"/>
      <c r="S1649" s="69"/>
      <c r="T1649" s="64"/>
      <c r="U1649" s="69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1"/>
      <c r="B1650" s="72"/>
      <c r="C1650" s="73"/>
      <c r="D1650" s="68"/>
      <c r="E1650" s="67"/>
      <c r="F1650" s="68"/>
      <c r="G1650" s="69"/>
      <c r="H1650" s="70"/>
      <c r="I1650" s="67"/>
      <c r="J1650" s="68"/>
      <c r="K1650" s="69"/>
      <c r="L1650" s="66"/>
      <c r="M1650" s="67"/>
      <c r="N1650" s="68"/>
      <c r="O1650" s="69"/>
      <c r="P1650" s="66"/>
      <c r="Q1650" s="67"/>
      <c r="R1650" s="64"/>
      <c r="S1650" s="69"/>
      <c r="T1650" s="70"/>
      <c r="U1650" s="69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3"/>
      <c r="B1651" s="64"/>
      <c r="C1651" s="65"/>
      <c r="D1651" s="66"/>
      <c r="E1651" s="67"/>
      <c r="F1651" s="68"/>
      <c r="G1651" s="69"/>
      <c r="H1651" s="70"/>
      <c r="I1651" s="67"/>
      <c r="J1651" s="68"/>
      <c r="K1651" s="69"/>
      <c r="L1651" s="66"/>
      <c r="M1651" s="67"/>
      <c r="N1651" s="68"/>
      <c r="O1651" s="69"/>
      <c r="P1651" s="66"/>
      <c r="Q1651" s="67"/>
      <c r="R1651" s="64"/>
      <c r="S1651" s="69"/>
      <c r="T1651" s="70"/>
      <c r="U1651" s="69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1"/>
      <c r="B1652" s="64"/>
      <c r="C1652" s="69"/>
      <c r="D1652" s="68"/>
      <c r="E1652" s="69"/>
      <c r="F1652" s="68"/>
      <c r="G1652" s="69"/>
      <c r="H1652" s="64"/>
      <c r="I1652" s="69"/>
      <c r="J1652" s="68"/>
      <c r="K1652" s="69"/>
      <c r="L1652" s="68"/>
      <c r="M1652" s="69"/>
      <c r="N1652" s="68"/>
      <c r="O1652" s="69"/>
      <c r="P1652" s="68"/>
      <c r="Q1652" s="69"/>
      <c r="R1652" s="64"/>
      <c r="S1652" s="69"/>
      <c r="T1652" s="64"/>
      <c r="U1652" s="69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3"/>
      <c r="B1653" s="64"/>
      <c r="C1653" s="65"/>
      <c r="D1653" s="66"/>
      <c r="E1653" s="67"/>
      <c r="F1653" s="68"/>
      <c r="G1653" s="69"/>
      <c r="H1653" s="70"/>
      <c r="I1653" s="67"/>
      <c r="J1653" s="68"/>
      <c r="K1653" s="69"/>
      <c r="L1653" s="66"/>
      <c r="M1653" s="67"/>
      <c r="N1653" s="68"/>
      <c r="O1653" s="69"/>
      <c r="P1653" s="66"/>
      <c r="Q1653" s="67"/>
      <c r="R1653" s="64"/>
      <c r="S1653" s="69"/>
      <c r="T1653" s="70"/>
      <c r="U1653" s="69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3"/>
      <c r="B1654" s="64"/>
      <c r="C1654" s="65"/>
      <c r="D1654" s="66"/>
      <c r="E1654" s="67"/>
      <c r="F1654" s="68"/>
      <c r="G1654" s="69"/>
      <c r="H1654" s="70"/>
      <c r="I1654" s="67"/>
      <c r="J1654" s="68"/>
      <c r="K1654" s="69"/>
      <c r="L1654" s="66"/>
      <c r="M1654" s="67"/>
      <c r="N1654" s="68"/>
      <c r="O1654" s="69"/>
      <c r="P1654" s="66"/>
      <c r="Q1654" s="67"/>
      <c r="R1654" s="64"/>
      <c r="S1654" s="69"/>
      <c r="T1654" s="70"/>
      <c r="U1654" s="69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3"/>
      <c r="B1655" s="64"/>
      <c r="C1655" s="65"/>
      <c r="D1655" s="66"/>
      <c r="E1655" s="67"/>
      <c r="F1655" s="68"/>
      <c r="G1655" s="69"/>
      <c r="H1655" s="70"/>
      <c r="I1655" s="67"/>
      <c r="J1655" s="68"/>
      <c r="K1655" s="69"/>
      <c r="L1655" s="66"/>
      <c r="M1655" s="67"/>
      <c r="N1655" s="68"/>
      <c r="O1655" s="69"/>
      <c r="P1655" s="66"/>
      <c r="Q1655" s="67"/>
      <c r="R1655" s="64"/>
      <c r="S1655" s="69"/>
      <c r="T1655" s="70"/>
      <c r="U1655" s="69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3"/>
      <c r="B1656" s="64"/>
      <c r="C1656" s="65"/>
      <c r="D1656" s="66"/>
      <c r="E1656" s="67"/>
      <c r="F1656" s="68"/>
      <c r="G1656" s="69"/>
      <c r="H1656" s="70"/>
      <c r="I1656" s="67"/>
      <c r="J1656" s="68"/>
      <c r="K1656" s="69"/>
      <c r="L1656" s="66"/>
      <c r="M1656" s="67"/>
      <c r="N1656" s="68"/>
      <c r="O1656" s="69"/>
      <c r="P1656" s="66"/>
      <c r="Q1656" s="67"/>
      <c r="R1656" s="64"/>
      <c r="S1656" s="69"/>
      <c r="T1656" s="70"/>
      <c r="U1656" s="69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196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2018.01.01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88" t="s">
        <v>250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287" t="str">
        <f>IF(全体項目一覧_60!AN134="","",全体項目一覧_60!AN134)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713"/>
      <c r="B1678" s="714"/>
      <c r="C1678" s="714"/>
      <c r="D1678" s="714"/>
      <c r="E1678" s="714"/>
      <c r="F1678" s="714"/>
      <c r="G1678" s="714"/>
      <c r="H1678" s="714"/>
      <c r="I1678" s="714"/>
      <c r="J1678" s="714"/>
      <c r="K1678" s="715"/>
      <c r="L1678" s="12" t="s">
        <v>18</v>
      </c>
      <c r="M1678" s="707" t="str">
        <f>$M$38</f>
        <v>％FAT （体脂肪率） は 13.0％以下 を基準とする</v>
      </c>
      <c r="N1678" s="707"/>
      <c r="O1678" s="707"/>
      <c r="P1678" s="707"/>
      <c r="Q1678" s="707"/>
      <c r="R1678" s="707"/>
      <c r="S1678" s="707"/>
      <c r="T1678" s="708" t="s">
        <v>249</v>
      </c>
      <c r="U1678" s="708"/>
      <c r="X1678" s="12"/>
      <c r="Y1678" s="114"/>
      <c r="Z1678" s="114"/>
      <c r="AA1678" s="114"/>
      <c r="AB1678" s="114"/>
      <c r="AC1678" s="114"/>
      <c r="AD1678" s="114"/>
      <c r="AE1678" s="114"/>
    </row>
    <row r="1679" spans="1:31">
      <c r="A1679" s="716"/>
      <c r="B1679" s="717"/>
      <c r="C1679" s="717"/>
      <c r="D1679" s="717"/>
      <c r="E1679" s="717"/>
      <c r="F1679" s="717"/>
      <c r="G1679" s="717"/>
      <c r="H1679" s="717"/>
      <c r="I1679" s="717"/>
      <c r="J1679" s="717"/>
      <c r="K1679" s="718"/>
      <c r="L1679" s="12" t="s">
        <v>18</v>
      </c>
      <c r="M1679" s="703" t="str">
        <f>$M$39</f>
        <v>BMI は 18.0 ～ 23.0 を標準範囲 【ＶＢ男子：中学生】 とする</v>
      </c>
      <c r="N1679" s="703"/>
      <c r="O1679" s="703"/>
      <c r="P1679" s="703"/>
      <c r="Q1679" s="703"/>
      <c r="R1679" s="703"/>
      <c r="S1679" s="703"/>
      <c r="T1679" s="704" t="str">
        <f>X1675</f>
        <v/>
      </c>
      <c r="U1679" s="705"/>
      <c r="X1679" s="12"/>
      <c r="Y1679" s="115"/>
      <c r="Z1679" s="115"/>
      <c r="AA1679" s="115"/>
      <c r="AB1679" s="115"/>
      <c r="AC1679" s="115"/>
      <c r="AD1679" s="115"/>
      <c r="AE1679" s="115"/>
    </row>
    <row r="1680" spans="1:31" ht="14.25">
      <c r="A1680" s="729" t="str">
        <f>$A$40</f>
        <v>フォーマット作成者　：　Komuro Consulting Group　小室匡史</v>
      </c>
      <c r="B1680" s="729"/>
      <c r="C1680" s="729"/>
      <c r="D1680" s="729"/>
      <c r="E1680" s="729"/>
      <c r="F1680" s="729"/>
      <c r="G1680" s="729"/>
      <c r="H1680" s="729"/>
      <c r="I1680" s="729"/>
      <c r="J1680" s="729"/>
      <c r="K1680" s="729"/>
      <c r="L1680" s="263" t="s">
        <v>18</v>
      </c>
      <c r="M1680" s="706" t="str">
        <f>$M$40</f>
        <v>LBM ： Lean Body Mass （除脂肪体重） は増加傾向が望ましい</v>
      </c>
      <c r="N1680" s="706"/>
      <c r="O1680" s="706"/>
      <c r="P1680" s="706"/>
      <c r="Q1680" s="706"/>
      <c r="R1680" s="706"/>
      <c r="S1680" s="706"/>
      <c r="T1680" s="705"/>
      <c r="U1680" s="705"/>
      <c r="X1680" s="12"/>
      <c r="Y1680" s="116"/>
      <c r="Z1680" s="116"/>
      <c r="AA1680" s="116"/>
      <c r="AB1680" s="116"/>
      <c r="AC1680" s="116"/>
      <c r="AD1680" s="116"/>
      <c r="AE1680" s="116"/>
    </row>
    <row r="1682" spans="1:31" ht="30" customHeight="1">
      <c r="A1682" s="709" t="str">
        <f>$A$1</f>
        <v>●●チームバレーボール体力指数　レーダーチャート</v>
      </c>
      <c r="B1682" s="709"/>
      <c r="C1682" s="709"/>
      <c r="D1682" s="709"/>
      <c r="E1682" s="709"/>
      <c r="F1682" s="709"/>
      <c r="G1682" s="709"/>
      <c r="H1682" s="709"/>
      <c r="I1682" s="709"/>
      <c r="J1682" s="709"/>
      <c r="K1682" s="709"/>
      <c r="L1682" s="709"/>
      <c r="M1682" s="709"/>
      <c r="N1682" s="709"/>
      <c r="O1682" s="709"/>
      <c r="P1682" s="709"/>
      <c r="Q1682" s="709"/>
      <c r="R1682" s="709"/>
      <c r="S1682" s="709"/>
      <c r="T1682" s="709"/>
      <c r="U1682" s="709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240" t="s">
        <v>10</v>
      </c>
      <c r="B1683" s="710" t="str">
        <f>IF(表示変換!B47="","",表示変換!B47)</f>
        <v/>
      </c>
      <c r="C1683" s="710"/>
      <c r="D1683" s="9"/>
      <c r="E1683" s="240" t="s">
        <v>11</v>
      </c>
      <c r="F1683" s="711" t="str">
        <f>IF(表示変換!I47="","",表示変換!I47)</f>
        <v/>
      </c>
      <c r="G1683" s="711"/>
      <c r="H1683" s="241" t="s">
        <v>197</v>
      </c>
      <c r="I1683" s="14"/>
      <c r="J1683" s="241" t="s">
        <v>13</v>
      </c>
      <c r="K1683" s="711" t="str">
        <f>IF(表示変換!J47="","",表示変換!J47)</f>
        <v/>
      </c>
      <c r="L1683" s="711"/>
      <c r="M1683" s="240" t="s">
        <v>193</v>
      </c>
      <c r="N1683" s="6"/>
      <c r="O1683" s="710" t="s">
        <v>201</v>
      </c>
      <c r="P1683" s="710"/>
      <c r="Q1683" s="710" t="str">
        <f>IF(表示変換!H47="","",表示変換!H47)</f>
        <v/>
      </c>
      <c r="R1683" s="710"/>
      <c r="S1683" s="712" t="str">
        <f>IF(入力!$C$4="","",入力!$C$4)</f>
        <v>2018.01.01</v>
      </c>
      <c r="T1683" s="712"/>
      <c r="U1683" s="9" t="s">
        <v>78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23" t="s">
        <v>5</v>
      </c>
      <c r="B1685" s="726" t="s">
        <v>208</v>
      </c>
      <c r="C1685" s="730" t="s">
        <v>0</v>
      </c>
      <c r="D1685" s="721" t="s">
        <v>202</v>
      </c>
      <c r="E1685" s="722"/>
      <c r="F1685" s="721" t="s">
        <v>180</v>
      </c>
      <c r="G1685" s="722"/>
      <c r="H1685" s="721" t="s">
        <v>272</v>
      </c>
      <c r="I1685" s="722"/>
      <c r="J1685" s="721" t="s">
        <v>26</v>
      </c>
      <c r="K1685" s="722"/>
      <c r="L1685" s="719" t="s">
        <v>181</v>
      </c>
      <c r="M1685" s="720"/>
      <c r="N1685" s="719" t="s">
        <v>182</v>
      </c>
      <c r="O1685" s="720"/>
      <c r="P1685" s="719" t="s">
        <v>27</v>
      </c>
      <c r="Q1685" s="720"/>
      <c r="R1685" s="721" t="s">
        <v>183</v>
      </c>
      <c r="S1685" s="722"/>
      <c r="T1685" s="119" t="s">
        <v>1</v>
      </c>
      <c r="U1685" s="120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24"/>
      <c r="B1686" s="727"/>
      <c r="C1686" s="731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25"/>
      <c r="B1687" s="728"/>
      <c r="C1687" s="732"/>
      <c r="D1687" s="2" t="str">
        <f>IF(表示変換!$N$5="","",表示変換!$N$5)</f>
        <v>sec</v>
      </c>
      <c r="E1687" s="4" t="s">
        <v>184</v>
      </c>
      <c r="F1687" s="2" t="str">
        <f>IF(表示変換!$O$5="","",表示変換!$O$5)</f>
        <v>sec</v>
      </c>
      <c r="G1687" s="4" t="s">
        <v>184</v>
      </c>
      <c r="H1687" s="2" t="str">
        <f>IF(表示変換!$P$5="","",表示変換!$P$5)</f>
        <v>m</v>
      </c>
      <c r="I1687" s="4" t="s">
        <v>184</v>
      </c>
      <c r="J1687" s="2" t="str">
        <f>IF(表示変換!$Q$5="","",表示変換!$Q$5)</f>
        <v>cm</v>
      </c>
      <c r="K1687" s="4" t="s">
        <v>184</v>
      </c>
      <c r="L1687" s="2" t="str">
        <f>IF(表示変換!$R$5="","",表示変換!$R$5)</f>
        <v>cm</v>
      </c>
      <c r="M1687" s="4" t="s">
        <v>184</v>
      </c>
      <c r="N1687" s="2" t="str">
        <f>IF(表示変換!$S$5="","",表示変換!$S$5)</f>
        <v>m</v>
      </c>
      <c r="O1687" s="4" t="s">
        <v>184</v>
      </c>
      <c r="P1687" s="2" t="str">
        <f>IF(表示変換!$T$5="","",表示変換!$T$5)</f>
        <v>回</v>
      </c>
      <c r="Q1687" s="4" t="s">
        <v>184</v>
      </c>
      <c r="R1687" s="2" t="str">
        <f>IF(表示変換!$U$5="","",表示変換!$U$5)</f>
        <v>m</v>
      </c>
      <c r="S1687" s="4" t="s">
        <v>184</v>
      </c>
      <c r="T1687" s="2" t="s">
        <v>185</v>
      </c>
      <c r="U1687" s="5" t="s">
        <v>186</v>
      </c>
      <c r="X1687" s="26" t="s">
        <v>187</v>
      </c>
      <c r="Y1687" s="26" t="s">
        <v>188</v>
      </c>
      <c r="Z1687" s="26" t="s">
        <v>251</v>
      </c>
      <c r="AA1687" s="26" t="s">
        <v>24</v>
      </c>
      <c r="AB1687" s="26" t="s">
        <v>189</v>
      </c>
      <c r="AC1687" s="26" t="s">
        <v>190</v>
      </c>
      <c r="AD1687" s="26" t="s">
        <v>191</v>
      </c>
      <c r="AE1687" s="11" t="s">
        <v>192</v>
      </c>
    </row>
    <row r="1688" spans="1:31">
      <c r="A1688" s="17" t="str">
        <f>IF(入力!$C$4="","",入力!$C$4)</f>
        <v>2018.01.01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2018.01.01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3"/>
      <c r="B1689" s="64"/>
      <c r="C1689" s="65"/>
      <c r="D1689" s="66"/>
      <c r="E1689" s="67"/>
      <c r="F1689" s="68"/>
      <c r="G1689" s="69"/>
      <c r="H1689" s="70"/>
      <c r="I1689" s="67"/>
      <c r="J1689" s="68"/>
      <c r="K1689" s="69"/>
      <c r="L1689" s="66"/>
      <c r="M1689" s="67"/>
      <c r="N1689" s="68"/>
      <c r="O1689" s="69"/>
      <c r="P1689" s="66"/>
      <c r="Q1689" s="67"/>
      <c r="R1689" s="64"/>
      <c r="S1689" s="69"/>
      <c r="T1689" s="70"/>
      <c r="U1689" s="69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1"/>
      <c r="B1690" s="64"/>
      <c r="C1690" s="69"/>
      <c r="D1690" s="68"/>
      <c r="E1690" s="69"/>
      <c r="F1690" s="68"/>
      <c r="G1690" s="69"/>
      <c r="H1690" s="64"/>
      <c r="I1690" s="69"/>
      <c r="J1690" s="68"/>
      <c r="K1690" s="69"/>
      <c r="L1690" s="68"/>
      <c r="M1690" s="69"/>
      <c r="N1690" s="68"/>
      <c r="O1690" s="69"/>
      <c r="P1690" s="68"/>
      <c r="Q1690" s="69"/>
      <c r="R1690" s="64"/>
      <c r="S1690" s="69"/>
      <c r="T1690" s="64"/>
      <c r="U1690" s="69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1"/>
      <c r="B1691" s="72"/>
      <c r="C1691" s="73"/>
      <c r="D1691" s="68"/>
      <c r="E1691" s="67"/>
      <c r="F1691" s="68"/>
      <c r="G1691" s="69"/>
      <c r="H1691" s="70"/>
      <c r="I1691" s="67"/>
      <c r="J1691" s="68"/>
      <c r="K1691" s="69"/>
      <c r="L1691" s="66"/>
      <c r="M1691" s="67"/>
      <c r="N1691" s="68"/>
      <c r="O1691" s="69"/>
      <c r="P1691" s="66"/>
      <c r="Q1691" s="67"/>
      <c r="R1691" s="64"/>
      <c r="S1691" s="69"/>
      <c r="T1691" s="70"/>
      <c r="U1691" s="69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3"/>
      <c r="B1692" s="64"/>
      <c r="C1692" s="65"/>
      <c r="D1692" s="66"/>
      <c r="E1692" s="67"/>
      <c r="F1692" s="68"/>
      <c r="G1692" s="69"/>
      <c r="H1692" s="70"/>
      <c r="I1692" s="67"/>
      <c r="J1692" s="68"/>
      <c r="K1692" s="69"/>
      <c r="L1692" s="66"/>
      <c r="M1692" s="67"/>
      <c r="N1692" s="68"/>
      <c r="O1692" s="69"/>
      <c r="P1692" s="66"/>
      <c r="Q1692" s="67"/>
      <c r="R1692" s="64"/>
      <c r="S1692" s="69"/>
      <c r="T1692" s="70"/>
      <c r="U1692" s="69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1"/>
      <c r="B1693" s="64"/>
      <c r="C1693" s="69"/>
      <c r="D1693" s="68"/>
      <c r="E1693" s="69"/>
      <c r="F1693" s="68"/>
      <c r="G1693" s="69"/>
      <c r="H1693" s="64"/>
      <c r="I1693" s="69"/>
      <c r="J1693" s="68"/>
      <c r="K1693" s="69"/>
      <c r="L1693" s="68"/>
      <c r="M1693" s="69"/>
      <c r="N1693" s="68"/>
      <c r="O1693" s="69"/>
      <c r="P1693" s="68"/>
      <c r="Q1693" s="69"/>
      <c r="R1693" s="64"/>
      <c r="S1693" s="69"/>
      <c r="T1693" s="64"/>
      <c r="U1693" s="69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3"/>
      <c r="B1694" s="64"/>
      <c r="C1694" s="65"/>
      <c r="D1694" s="66"/>
      <c r="E1694" s="67"/>
      <c r="F1694" s="68"/>
      <c r="G1694" s="69"/>
      <c r="H1694" s="70"/>
      <c r="I1694" s="67"/>
      <c r="J1694" s="68"/>
      <c r="K1694" s="69"/>
      <c r="L1694" s="66"/>
      <c r="M1694" s="67"/>
      <c r="N1694" s="68"/>
      <c r="O1694" s="69"/>
      <c r="P1694" s="66"/>
      <c r="Q1694" s="67"/>
      <c r="R1694" s="64"/>
      <c r="S1694" s="69"/>
      <c r="T1694" s="70"/>
      <c r="U1694" s="69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3"/>
      <c r="B1695" s="64"/>
      <c r="C1695" s="65"/>
      <c r="D1695" s="66"/>
      <c r="E1695" s="67"/>
      <c r="F1695" s="68"/>
      <c r="G1695" s="69"/>
      <c r="H1695" s="70"/>
      <c r="I1695" s="67"/>
      <c r="J1695" s="68"/>
      <c r="K1695" s="69"/>
      <c r="L1695" s="66"/>
      <c r="M1695" s="67"/>
      <c r="N1695" s="68"/>
      <c r="O1695" s="69"/>
      <c r="P1695" s="66"/>
      <c r="Q1695" s="67"/>
      <c r="R1695" s="64"/>
      <c r="S1695" s="69"/>
      <c r="T1695" s="70"/>
      <c r="U1695" s="69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3"/>
      <c r="B1696" s="64"/>
      <c r="C1696" s="65"/>
      <c r="D1696" s="66"/>
      <c r="E1696" s="67"/>
      <c r="F1696" s="68"/>
      <c r="G1696" s="69"/>
      <c r="H1696" s="70"/>
      <c r="I1696" s="67"/>
      <c r="J1696" s="68"/>
      <c r="K1696" s="69"/>
      <c r="L1696" s="66"/>
      <c r="M1696" s="67"/>
      <c r="N1696" s="68"/>
      <c r="O1696" s="69"/>
      <c r="P1696" s="66"/>
      <c r="Q1696" s="67"/>
      <c r="R1696" s="64"/>
      <c r="S1696" s="69"/>
      <c r="T1696" s="70"/>
      <c r="U1696" s="69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3"/>
      <c r="B1697" s="64"/>
      <c r="C1697" s="65"/>
      <c r="D1697" s="66"/>
      <c r="E1697" s="67"/>
      <c r="F1697" s="68"/>
      <c r="G1697" s="69"/>
      <c r="H1697" s="70"/>
      <c r="I1697" s="67"/>
      <c r="J1697" s="68"/>
      <c r="K1697" s="69"/>
      <c r="L1697" s="66"/>
      <c r="M1697" s="67"/>
      <c r="N1697" s="68"/>
      <c r="O1697" s="69"/>
      <c r="P1697" s="66"/>
      <c r="Q1697" s="67"/>
      <c r="R1697" s="64"/>
      <c r="S1697" s="69"/>
      <c r="T1697" s="70"/>
      <c r="U1697" s="69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72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2018.01.01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88" t="s">
        <v>250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287" t="str">
        <f>IF(全体項目一覧_60!AN135="","",全体項目一覧_60!AN135)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713"/>
      <c r="B1719" s="714"/>
      <c r="C1719" s="714"/>
      <c r="D1719" s="714"/>
      <c r="E1719" s="714"/>
      <c r="F1719" s="714"/>
      <c r="G1719" s="714"/>
      <c r="H1719" s="714"/>
      <c r="I1719" s="714"/>
      <c r="J1719" s="714"/>
      <c r="K1719" s="715"/>
      <c r="L1719" s="12" t="s">
        <v>18</v>
      </c>
      <c r="M1719" s="707" t="str">
        <f>$M$38</f>
        <v>％FAT （体脂肪率） は 13.0％以下 を基準とする</v>
      </c>
      <c r="N1719" s="707"/>
      <c r="O1719" s="707"/>
      <c r="P1719" s="707"/>
      <c r="Q1719" s="707"/>
      <c r="R1719" s="707"/>
      <c r="S1719" s="707"/>
      <c r="T1719" s="708" t="s">
        <v>249</v>
      </c>
      <c r="U1719" s="708"/>
      <c r="X1719" s="12"/>
      <c r="Y1719" s="114"/>
      <c r="Z1719" s="114"/>
      <c r="AA1719" s="114"/>
      <c r="AB1719" s="114"/>
      <c r="AC1719" s="114"/>
      <c r="AD1719" s="114"/>
      <c r="AE1719" s="114"/>
    </row>
    <row r="1720" spans="1:31">
      <c r="A1720" s="716"/>
      <c r="B1720" s="717"/>
      <c r="C1720" s="717"/>
      <c r="D1720" s="717"/>
      <c r="E1720" s="717"/>
      <c r="F1720" s="717"/>
      <c r="G1720" s="717"/>
      <c r="H1720" s="717"/>
      <c r="I1720" s="717"/>
      <c r="J1720" s="717"/>
      <c r="K1720" s="718"/>
      <c r="L1720" s="12" t="s">
        <v>18</v>
      </c>
      <c r="M1720" s="703" t="str">
        <f>$M$39</f>
        <v>BMI は 18.0 ～ 23.0 を標準範囲 【ＶＢ男子：中学生】 とする</v>
      </c>
      <c r="N1720" s="703"/>
      <c r="O1720" s="703"/>
      <c r="P1720" s="703"/>
      <c r="Q1720" s="703"/>
      <c r="R1720" s="703"/>
      <c r="S1720" s="703"/>
      <c r="T1720" s="704" t="str">
        <f>X1716</f>
        <v/>
      </c>
      <c r="U1720" s="705"/>
      <c r="X1720" s="12"/>
      <c r="Y1720" s="115"/>
      <c r="Z1720" s="115"/>
      <c r="AA1720" s="115"/>
      <c r="AB1720" s="115"/>
      <c r="AC1720" s="115"/>
      <c r="AD1720" s="115"/>
      <c r="AE1720" s="115"/>
    </row>
    <row r="1721" spans="1:31" ht="14.25">
      <c r="A1721" s="729" t="str">
        <f>$A$40</f>
        <v>フォーマット作成者　：　Komuro Consulting Group　小室匡史</v>
      </c>
      <c r="B1721" s="729"/>
      <c r="C1721" s="729"/>
      <c r="D1721" s="729"/>
      <c r="E1721" s="729"/>
      <c r="F1721" s="729"/>
      <c r="G1721" s="729"/>
      <c r="H1721" s="729"/>
      <c r="I1721" s="729"/>
      <c r="J1721" s="729"/>
      <c r="K1721" s="729"/>
      <c r="L1721" s="263" t="s">
        <v>18</v>
      </c>
      <c r="M1721" s="706" t="str">
        <f>$M$40</f>
        <v>LBM ： Lean Body Mass （除脂肪体重） は増加傾向が望ましい</v>
      </c>
      <c r="N1721" s="706"/>
      <c r="O1721" s="706"/>
      <c r="P1721" s="706"/>
      <c r="Q1721" s="706"/>
      <c r="R1721" s="706"/>
      <c r="S1721" s="706"/>
      <c r="T1721" s="705"/>
      <c r="U1721" s="705"/>
      <c r="X1721" s="12"/>
      <c r="Y1721" s="116"/>
      <c r="Z1721" s="116"/>
      <c r="AA1721" s="116"/>
      <c r="AB1721" s="116"/>
      <c r="AC1721" s="116"/>
      <c r="AD1721" s="116"/>
      <c r="AE1721" s="116"/>
    </row>
    <row r="1723" spans="1:31" ht="30" customHeight="1">
      <c r="A1723" s="709" t="str">
        <f>$A$1</f>
        <v>●●チームバレーボール体力指数　レーダーチャート</v>
      </c>
      <c r="B1723" s="709"/>
      <c r="C1723" s="709"/>
      <c r="D1723" s="709"/>
      <c r="E1723" s="709"/>
      <c r="F1723" s="709"/>
      <c r="G1723" s="709"/>
      <c r="H1723" s="709"/>
      <c r="I1723" s="709"/>
      <c r="J1723" s="709"/>
      <c r="K1723" s="709"/>
      <c r="L1723" s="709"/>
      <c r="M1723" s="709"/>
      <c r="N1723" s="709"/>
      <c r="O1723" s="709"/>
      <c r="P1723" s="709"/>
      <c r="Q1723" s="709"/>
      <c r="R1723" s="709"/>
      <c r="S1723" s="709"/>
      <c r="T1723" s="709"/>
      <c r="U1723" s="709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240" t="s">
        <v>10</v>
      </c>
      <c r="B1724" s="710" t="str">
        <f>IF(表示変換!B48="","",表示変換!B48)</f>
        <v/>
      </c>
      <c r="C1724" s="710"/>
      <c r="D1724" s="9"/>
      <c r="E1724" s="240" t="s">
        <v>11</v>
      </c>
      <c r="F1724" s="711" t="str">
        <f>IF(表示変換!I48="","",表示変換!I48)</f>
        <v/>
      </c>
      <c r="G1724" s="711"/>
      <c r="H1724" s="241" t="s">
        <v>12</v>
      </c>
      <c r="I1724" s="14"/>
      <c r="J1724" s="241" t="s">
        <v>13</v>
      </c>
      <c r="K1724" s="711" t="str">
        <f>IF(表示変換!J48="","",表示変換!J48)</f>
        <v/>
      </c>
      <c r="L1724" s="711"/>
      <c r="M1724" s="240" t="s">
        <v>14</v>
      </c>
      <c r="N1724" s="6"/>
      <c r="O1724" s="710" t="s">
        <v>15</v>
      </c>
      <c r="P1724" s="710"/>
      <c r="Q1724" s="710" t="str">
        <f>IF(表示変換!H48="","",表示変換!H48)</f>
        <v/>
      </c>
      <c r="R1724" s="710"/>
      <c r="S1724" s="712" t="str">
        <f>IF(入力!$C$4="","",入力!$C$4)</f>
        <v>2018.01.01</v>
      </c>
      <c r="T1724" s="712"/>
      <c r="U1724" s="9" t="s">
        <v>78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23" t="s">
        <v>5</v>
      </c>
      <c r="B1726" s="726" t="s">
        <v>208</v>
      </c>
      <c r="C1726" s="730" t="s">
        <v>0</v>
      </c>
      <c r="D1726" s="721" t="s">
        <v>202</v>
      </c>
      <c r="E1726" s="722"/>
      <c r="F1726" s="721" t="s">
        <v>180</v>
      </c>
      <c r="G1726" s="722"/>
      <c r="H1726" s="721" t="s">
        <v>272</v>
      </c>
      <c r="I1726" s="722"/>
      <c r="J1726" s="721" t="s">
        <v>26</v>
      </c>
      <c r="K1726" s="722"/>
      <c r="L1726" s="719" t="s">
        <v>181</v>
      </c>
      <c r="M1726" s="720"/>
      <c r="N1726" s="719" t="s">
        <v>42</v>
      </c>
      <c r="O1726" s="720"/>
      <c r="P1726" s="719" t="s">
        <v>27</v>
      </c>
      <c r="Q1726" s="720"/>
      <c r="R1726" s="721" t="s">
        <v>183</v>
      </c>
      <c r="S1726" s="722"/>
      <c r="T1726" s="119" t="s">
        <v>1</v>
      </c>
      <c r="U1726" s="120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24"/>
      <c r="B1727" s="727"/>
      <c r="C1727" s="731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25"/>
      <c r="B1728" s="728"/>
      <c r="C1728" s="732"/>
      <c r="D1728" s="2" t="str">
        <f>IF(表示変換!$N$5="","",表示変換!$N$5)</f>
        <v>sec</v>
      </c>
      <c r="E1728" s="4" t="s">
        <v>184</v>
      </c>
      <c r="F1728" s="2" t="str">
        <f>IF(表示変換!$O$5="","",表示変換!$O$5)</f>
        <v>sec</v>
      </c>
      <c r="G1728" s="4" t="s">
        <v>184</v>
      </c>
      <c r="H1728" s="2" t="str">
        <f>IF(表示変換!$P$5="","",表示変換!$P$5)</f>
        <v>m</v>
      </c>
      <c r="I1728" s="4" t="s">
        <v>184</v>
      </c>
      <c r="J1728" s="2" t="str">
        <f>IF(表示変換!$Q$5="","",表示変換!$Q$5)</f>
        <v>cm</v>
      </c>
      <c r="K1728" s="4" t="s">
        <v>184</v>
      </c>
      <c r="L1728" s="2" t="str">
        <f>IF(表示変換!$R$5="","",表示変換!$R$5)</f>
        <v>cm</v>
      </c>
      <c r="M1728" s="4" t="s">
        <v>184</v>
      </c>
      <c r="N1728" s="2" t="str">
        <f>IF(表示変換!$S$5="","",表示変換!$S$5)</f>
        <v>m</v>
      </c>
      <c r="O1728" s="4" t="s">
        <v>184</v>
      </c>
      <c r="P1728" s="2" t="str">
        <f>IF(表示変換!$T$5="","",表示変換!$T$5)</f>
        <v>回</v>
      </c>
      <c r="Q1728" s="4" t="s">
        <v>184</v>
      </c>
      <c r="R1728" s="2" t="str">
        <f>IF(表示変換!$U$5="","",表示変換!$U$5)</f>
        <v>m</v>
      </c>
      <c r="S1728" s="4" t="s">
        <v>184</v>
      </c>
      <c r="T1728" s="2" t="s">
        <v>185</v>
      </c>
      <c r="U1728" s="5" t="s">
        <v>186</v>
      </c>
      <c r="X1728" s="26" t="s">
        <v>187</v>
      </c>
      <c r="Y1728" s="26" t="s">
        <v>188</v>
      </c>
      <c r="Z1728" s="26" t="s">
        <v>251</v>
      </c>
      <c r="AA1728" s="26" t="s">
        <v>24</v>
      </c>
      <c r="AB1728" s="26" t="s">
        <v>189</v>
      </c>
      <c r="AC1728" s="26" t="s">
        <v>190</v>
      </c>
      <c r="AD1728" s="26" t="s">
        <v>191</v>
      </c>
      <c r="AE1728" s="11" t="s">
        <v>192</v>
      </c>
    </row>
    <row r="1729" spans="1:31">
      <c r="A1729" s="17" t="str">
        <f>IF(入力!$C$4="","",入力!$C$4)</f>
        <v>2018.01.01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2018.01.01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3"/>
      <c r="B1730" s="64"/>
      <c r="C1730" s="65"/>
      <c r="D1730" s="66"/>
      <c r="E1730" s="67"/>
      <c r="F1730" s="68"/>
      <c r="G1730" s="69"/>
      <c r="H1730" s="70"/>
      <c r="I1730" s="67"/>
      <c r="J1730" s="68"/>
      <c r="K1730" s="69"/>
      <c r="L1730" s="66"/>
      <c r="M1730" s="67"/>
      <c r="N1730" s="68"/>
      <c r="O1730" s="69"/>
      <c r="P1730" s="66"/>
      <c r="Q1730" s="67"/>
      <c r="R1730" s="64"/>
      <c r="S1730" s="69"/>
      <c r="T1730" s="70"/>
      <c r="U1730" s="69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1"/>
      <c r="B1731" s="64"/>
      <c r="C1731" s="69"/>
      <c r="D1731" s="68"/>
      <c r="E1731" s="69"/>
      <c r="F1731" s="68"/>
      <c r="G1731" s="69"/>
      <c r="H1731" s="64"/>
      <c r="I1731" s="69"/>
      <c r="J1731" s="68"/>
      <c r="K1731" s="69"/>
      <c r="L1731" s="68"/>
      <c r="M1731" s="69"/>
      <c r="N1731" s="68"/>
      <c r="O1731" s="69"/>
      <c r="P1731" s="68"/>
      <c r="Q1731" s="69"/>
      <c r="R1731" s="64"/>
      <c r="S1731" s="69"/>
      <c r="T1731" s="64"/>
      <c r="U1731" s="69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1"/>
      <c r="B1732" s="72"/>
      <c r="C1732" s="73"/>
      <c r="D1732" s="68"/>
      <c r="E1732" s="67"/>
      <c r="F1732" s="68"/>
      <c r="G1732" s="69"/>
      <c r="H1732" s="70"/>
      <c r="I1732" s="67"/>
      <c r="J1732" s="68"/>
      <c r="K1732" s="69"/>
      <c r="L1732" s="66"/>
      <c r="M1732" s="67"/>
      <c r="N1732" s="68"/>
      <c r="O1732" s="69"/>
      <c r="P1732" s="66"/>
      <c r="Q1732" s="67"/>
      <c r="R1732" s="64"/>
      <c r="S1732" s="69"/>
      <c r="T1732" s="70"/>
      <c r="U1732" s="69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3"/>
      <c r="B1733" s="64"/>
      <c r="C1733" s="65"/>
      <c r="D1733" s="66"/>
      <c r="E1733" s="67"/>
      <c r="F1733" s="68"/>
      <c r="G1733" s="69"/>
      <c r="H1733" s="70"/>
      <c r="I1733" s="67"/>
      <c r="J1733" s="68"/>
      <c r="K1733" s="69"/>
      <c r="L1733" s="66"/>
      <c r="M1733" s="67"/>
      <c r="N1733" s="68"/>
      <c r="O1733" s="69"/>
      <c r="P1733" s="66"/>
      <c r="Q1733" s="67"/>
      <c r="R1733" s="64"/>
      <c r="S1733" s="69"/>
      <c r="T1733" s="70"/>
      <c r="U1733" s="69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1"/>
      <c r="B1734" s="64"/>
      <c r="C1734" s="69"/>
      <c r="D1734" s="68"/>
      <c r="E1734" s="69"/>
      <c r="F1734" s="68"/>
      <c r="G1734" s="69"/>
      <c r="H1734" s="64"/>
      <c r="I1734" s="69"/>
      <c r="J1734" s="68"/>
      <c r="K1734" s="69"/>
      <c r="L1734" s="68"/>
      <c r="M1734" s="69"/>
      <c r="N1734" s="68"/>
      <c r="O1734" s="69"/>
      <c r="P1734" s="68"/>
      <c r="Q1734" s="69"/>
      <c r="R1734" s="64"/>
      <c r="S1734" s="69"/>
      <c r="T1734" s="64"/>
      <c r="U1734" s="69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3"/>
      <c r="B1735" s="64"/>
      <c r="C1735" s="65"/>
      <c r="D1735" s="66"/>
      <c r="E1735" s="67"/>
      <c r="F1735" s="68"/>
      <c r="G1735" s="69"/>
      <c r="H1735" s="70"/>
      <c r="I1735" s="67"/>
      <c r="J1735" s="68"/>
      <c r="K1735" s="69"/>
      <c r="L1735" s="66"/>
      <c r="M1735" s="67"/>
      <c r="N1735" s="68"/>
      <c r="O1735" s="69"/>
      <c r="P1735" s="66"/>
      <c r="Q1735" s="67"/>
      <c r="R1735" s="64"/>
      <c r="S1735" s="69"/>
      <c r="T1735" s="70"/>
      <c r="U1735" s="69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3"/>
      <c r="B1736" s="64"/>
      <c r="C1736" s="65"/>
      <c r="D1736" s="66"/>
      <c r="E1736" s="67"/>
      <c r="F1736" s="68"/>
      <c r="G1736" s="69"/>
      <c r="H1736" s="70"/>
      <c r="I1736" s="67"/>
      <c r="J1736" s="68"/>
      <c r="K1736" s="69"/>
      <c r="L1736" s="66"/>
      <c r="M1736" s="67"/>
      <c r="N1736" s="68"/>
      <c r="O1736" s="69"/>
      <c r="P1736" s="66"/>
      <c r="Q1736" s="67"/>
      <c r="R1736" s="64"/>
      <c r="S1736" s="69"/>
      <c r="T1736" s="70"/>
      <c r="U1736" s="69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3"/>
      <c r="B1737" s="64"/>
      <c r="C1737" s="65"/>
      <c r="D1737" s="66"/>
      <c r="E1737" s="67"/>
      <c r="F1737" s="68"/>
      <c r="G1737" s="69"/>
      <c r="H1737" s="70"/>
      <c r="I1737" s="67"/>
      <c r="J1737" s="68"/>
      <c r="K1737" s="69"/>
      <c r="L1737" s="66"/>
      <c r="M1737" s="67"/>
      <c r="N1737" s="68"/>
      <c r="O1737" s="69"/>
      <c r="P1737" s="66"/>
      <c r="Q1737" s="67"/>
      <c r="R1737" s="64"/>
      <c r="S1737" s="69"/>
      <c r="T1737" s="70"/>
      <c r="U1737" s="69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3"/>
      <c r="B1738" s="64"/>
      <c r="C1738" s="65"/>
      <c r="D1738" s="66"/>
      <c r="E1738" s="67"/>
      <c r="F1738" s="68"/>
      <c r="G1738" s="69"/>
      <c r="H1738" s="70"/>
      <c r="I1738" s="67"/>
      <c r="J1738" s="68"/>
      <c r="K1738" s="69"/>
      <c r="L1738" s="66"/>
      <c r="M1738" s="67"/>
      <c r="N1738" s="68"/>
      <c r="O1738" s="69"/>
      <c r="P1738" s="66"/>
      <c r="Q1738" s="67"/>
      <c r="R1738" s="64"/>
      <c r="S1738" s="69"/>
      <c r="T1738" s="70"/>
      <c r="U1738" s="69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196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2018.01.01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88" t="s">
        <v>250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287" t="str">
        <f>IF(全体項目一覧_60!AN136="","",全体項目一覧_60!AN136)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713"/>
      <c r="B1760" s="714"/>
      <c r="C1760" s="714"/>
      <c r="D1760" s="714"/>
      <c r="E1760" s="714"/>
      <c r="F1760" s="714"/>
      <c r="G1760" s="714"/>
      <c r="H1760" s="714"/>
      <c r="I1760" s="714"/>
      <c r="J1760" s="714"/>
      <c r="K1760" s="715"/>
      <c r="L1760" s="12" t="s">
        <v>18</v>
      </c>
      <c r="M1760" s="707" t="str">
        <f>$M$38</f>
        <v>％FAT （体脂肪率） は 13.0％以下 を基準とする</v>
      </c>
      <c r="N1760" s="707"/>
      <c r="O1760" s="707"/>
      <c r="P1760" s="707"/>
      <c r="Q1760" s="707"/>
      <c r="R1760" s="707"/>
      <c r="S1760" s="707"/>
      <c r="T1760" s="708" t="s">
        <v>249</v>
      </c>
      <c r="U1760" s="708"/>
      <c r="X1760" s="12"/>
      <c r="Y1760" s="114"/>
      <c r="Z1760" s="114"/>
      <c r="AA1760" s="114"/>
      <c r="AB1760" s="114"/>
      <c r="AC1760" s="114"/>
      <c r="AD1760" s="114"/>
      <c r="AE1760" s="114"/>
    </row>
    <row r="1761" spans="1:31">
      <c r="A1761" s="716"/>
      <c r="B1761" s="717"/>
      <c r="C1761" s="717"/>
      <c r="D1761" s="717"/>
      <c r="E1761" s="717"/>
      <c r="F1761" s="717"/>
      <c r="G1761" s="717"/>
      <c r="H1761" s="717"/>
      <c r="I1761" s="717"/>
      <c r="J1761" s="717"/>
      <c r="K1761" s="718"/>
      <c r="L1761" s="12" t="s">
        <v>18</v>
      </c>
      <c r="M1761" s="703" t="str">
        <f>$M$39</f>
        <v>BMI は 18.0 ～ 23.0 を標準範囲 【ＶＢ男子：中学生】 とする</v>
      </c>
      <c r="N1761" s="703"/>
      <c r="O1761" s="703"/>
      <c r="P1761" s="703"/>
      <c r="Q1761" s="703"/>
      <c r="R1761" s="703"/>
      <c r="S1761" s="703"/>
      <c r="T1761" s="704" t="str">
        <f>X1757</f>
        <v/>
      </c>
      <c r="U1761" s="705"/>
      <c r="X1761" s="12"/>
      <c r="Y1761" s="115"/>
      <c r="Z1761" s="115"/>
      <c r="AA1761" s="115"/>
      <c r="AB1761" s="115"/>
      <c r="AC1761" s="115"/>
      <c r="AD1761" s="115"/>
      <c r="AE1761" s="115"/>
    </row>
    <row r="1762" spans="1:31" ht="14.25">
      <c r="A1762" s="729" t="str">
        <f>$A$40</f>
        <v>フォーマット作成者　：　Komuro Consulting Group　小室匡史</v>
      </c>
      <c r="B1762" s="729"/>
      <c r="C1762" s="729"/>
      <c r="D1762" s="729"/>
      <c r="E1762" s="729"/>
      <c r="F1762" s="729"/>
      <c r="G1762" s="729"/>
      <c r="H1762" s="729"/>
      <c r="I1762" s="729"/>
      <c r="J1762" s="729"/>
      <c r="K1762" s="729"/>
      <c r="L1762" s="263" t="s">
        <v>18</v>
      </c>
      <c r="M1762" s="706" t="str">
        <f>$M$40</f>
        <v>LBM ： Lean Body Mass （除脂肪体重） は増加傾向が望ましい</v>
      </c>
      <c r="N1762" s="706"/>
      <c r="O1762" s="706"/>
      <c r="P1762" s="706"/>
      <c r="Q1762" s="706"/>
      <c r="R1762" s="706"/>
      <c r="S1762" s="706"/>
      <c r="T1762" s="705"/>
      <c r="U1762" s="705"/>
      <c r="X1762" s="12"/>
      <c r="Y1762" s="116"/>
      <c r="Z1762" s="116"/>
      <c r="AA1762" s="116"/>
      <c r="AB1762" s="116"/>
      <c r="AC1762" s="116"/>
      <c r="AD1762" s="116"/>
      <c r="AE1762" s="116"/>
    </row>
    <row r="1764" spans="1:31" ht="30" customHeight="1">
      <c r="A1764" s="709" t="str">
        <f>$A$1</f>
        <v>●●チームバレーボール体力指数　レーダーチャート</v>
      </c>
      <c r="B1764" s="709"/>
      <c r="C1764" s="709"/>
      <c r="D1764" s="709"/>
      <c r="E1764" s="709"/>
      <c r="F1764" s="709"/>
      <c r="G1764" s="709"/>
      <c r="H1764" s="709"/>
      <c r="I1764" s="709"/>
      <c r="J1764" s="709"/>
      <c r="K1764" s="709"/>
      <c r="L1764" s="709"/>
      <c r="M1764" s="709"/>
      <c r="N1764" s="709"/>
      <c r="O1764" s="709"/>
      <c r="P1764" s="709"/>
      <c r="Q1764" s="709"/>
      <c r="R1764" s="709"/>
      <c r="S1764" s="709"/>
      <c r="T1764" s="709"/>
      <c r="U1764" s="709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240" t="s">
        <v>10</v>
      </c>
      <c r="B1765" s="710" t="str">
        <f>IF(表示変換!B49="","",表示変換!B49)</f>
        <v/>
      </c>
      <c r="C1765" s="710"/>
      <c r="D1765" s="9"/>
      <c r="E1765" s="240" t="s">
        <v>11</v>
      </c>
      <c r="F1765" s="711" t="str">
        <f>IF(表示変換!I49="","",表示変換!I49)</f>
        <v/>
      </c>
      <c r="G1765" s="711"/>
      <c r="H1765" s="241" t="s">
        <v>197</v>
      </c>
      <c r="I1765" s="14"/>
      <c r="J1765" s="241" t="s">
        <v>13</v>
      </c>
      <c r="K1765" s="711" t="str">
        <f>IF(表示変換!J49="","",表示変換!J49)</f>
        <v/>
      </c>
      <c r="L1765" s="711"/>
      <c r="M1765" s="240" t="s">
        <v>193</v>
      </c>
      <c r="N1765" s="6"/>
      <c r="O1765" s="710" t="s">
        <v>15</v>
      </c>
      <c r="P1765" s="710"/>
      <c r="Q1765" s="710" t="str">
        <f>IF(表示変換!H49="","",表示変換!H49)</f>
        <v/>
      </c>
      <c r="R1765" s="710"/>
      <c r="S1765" s="712" t="str">
        <f>IF(入力!$C$4="","",入力!$C$4)</f>
        <v>2018.01.01</v>
      </c>
      <c r="T1765" s="712"/>
      <c r="U1765" s="9" t="s">
        <v>78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23" t="s">
        <v>5</v>
      </c>
      <c r="B1767" s="726" t="s">
        <v>6</v>
      </c>
      <c r="C1767" s="730" t="s">
        <v>0</v>
      </c>
      <c r="D1767" s="721" t="s">
        <v>202</v>
      </c>
      <c r="E1767" s="722"/>
      <c r="F1767" s="721" t="s">
        <v>180</v>
      </c>
      <c r="G1767" s="722"/>
      <c r="H1767" s="721" t="s">
        <v>272</v>
      </c>
      <c r="I1767" s="722"/>
      <c r="J1767" s="721" t="s">
        <v>26</v>
      </c>
      <c r="K1767" s="722"/>
      <c r="L1767" s="719" t="s">
        <v>181</v>
      </c>
      <c r="M1767" s="720"/>
      <c r="N1767" s="719" t="s">
        <v>182</v>
      </c>
      <c r="O1767" s="720"/>
      <c r="P1767" s="719" t="s">
        <v>27</v>
      </c>
      <c r="Q1767" s="720"/>
      <c r="R1767" s="721" t="s">
        <v>183</v>
      </c>
      <c r="S1767" s="722"/>
      <c r="T1767" s="119" t="s">
        <v>1</v>
      </c>
      <c r="U1767" s="120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24"/>
      <c r="B1768" s="727"/>
      <c r="C1768" s="731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25"/>
      <c r="B1769" s="728"/>
      <c r="C1769" s="732"/>
      <c r="D1769" s="2" t="str">
        <f>IF(表示変換!$N$5="","",表示変換!$N$5)</f>
        <v>sec</v>
      </c>
      <c r="E1769" s="4" t="s">
        <v>184</v>
      </c>
      <c r="F1769" s="2" t="str">
        <f>IF(表示変換!$O$5="","",表示変換!$O$5)</f>
        <v>sec</v>
      </c>
      <c r="G1769" s="4" t="s">
        <v>184</v>
      </c>
      <c r="H1769" s="2" t="str">
        <f>IF(表示変換!$P$5="","",表示変換!$P$5)</f>
        <v>m</v>
      </c>
      <c r="I1769" s="4" t="s">
        <v>184</v>
      </c>
      <c r="J1769" s="2" t="str">
        <f>IF(表示変換!$Q$5="","",表示変換!$Q$5)</f>
        <v>cm</v>
      </c>
      <c r="K1769" s="4" t="s">
        <v>184</v>
      </c>
      <c r="L1769" s="2" t="str">
        <f>IF(表示変換!$R$5="","",表示変換!$R$5)</f>
        <v>cm</v>
      </c>
      <c r="M1769" s="4" t="s">
        <v>184</v>
      </c>
      <c r="N1769" s="2" t="str">
        <f>IF(表示変換!$S$5="","",表示変換!$S$5)</f>
        <v>m</v>
      </c>
      <c r="O1769" s="4" t="s">
        <v>184</v>
      </c>
      <c r="P1769" s="2" t="str">
        <f>IF(表示変換!$T$5="","",表示変換!$T$5)</f>
        <v>回</v>
      </c>
      <c r="Q1769" s="4" t="s">
        <v>184</v>
      </c>
      <c r="R1769" s="2" t="str">
        <f>IF(表示変換!$U$5="","",表示変換!$U$5)</f>
        <v>m</v>
      </c>
      <c r="S1769" s="4" t="s">
        <v>184</v>
      </c>
      <c r="T1769" s="2" t="s">
        <v>185</v>
      </c>
      <c r="U1769" s="5" t="s">
        <v>186</v>
      </c>
      <c r="X1769" s="26" t="s">
        <v>187</v>
      </c>
      <c r="Y1769" s="26" t="s">
        <v>188</v>
      </c>
      <c r="Z1769" s="26" t="s">
        <v>251</v>
      </c>
      <c r="AA1769" s="26" t="s">
        <v>24</v>
      </c>
      <c r="AB1769" s="26" t="s">
        <v>189</v>
      </c>
      <c r="AC1769" s="26" t="s">
        <v>190</v>
      </c>
      <c r="AD1769" s="26" t="s">
        <v>191</v>
      </c>
      <c r="AE1769" s="11" t="s">
        <v>192</v>
      </c>
    </row>
    <row r="1770" spans="1:31">
      <c r="A1770" s="17" t="str">
        <f>IF(入力!$C$4="","",入力!$C$4)</f>
        <v>2018.01.01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2018.01.01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3"/>
      <c r="B1771" s="64"/>
      <c r="C1771" s="65"/>
      <c r="D1771" s="66"/>
      <c r="E1771" s="67"/>
      <c r="F1771" s="68"/>
      <c r="G1771" s="69"/>
      <c r="H1771" s="70"/>
      <c r="I1771" s="67"/>
      <c r="J1771" s="68"/>
      <c r="K1771" s="69"/>
      <c r="L1771" s="66"/>
      <c r="M1771" s="67"/>
      <c r="N1771" s="68"/>
      <c r="O1771" s="69"/>
      <c r="P1771" s="66"/>
      <c r="Q1771" s="67"/>
      <c r="R1771" s="64"/>
      <c r="S1771" s="69"/>
      <c r="T1771" s="70"/>
      <c r="U1771" s="69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1"/>
      <c r="B1772" s="64"/>
      <c r="C1772" s="69"/>
      <c r="D1772" s="68"/>
      <c r="E1772" s="69"/>
      <c r="F1772" s="68"/>
      <c r="G1772" s="69"/>
      <c r="H1772" s="64"/>
      <c r="I1772" s="69"/>
      <c r="J1772" s="68"/>
      <c r="K1772" s="69"/>
      <c r="L1772" s="68"/>
      <c r="M1772" s="69"/>
      <c r="N1772" s="68"/>
      <c r="O1772" s="69"/>
      <c r="P1772" s="68"/>
      <c r="Q1772" s="69"/>
      <c r="R1772" s="64"/>
      <c r="S1772" s="69"/>
      <c r="T1772" s="64"/>
      <c r="U1772" s="69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1"/>
      <c r="B1773" s="72"/>
      <c r="C1773" s="73"/>
      <c r="D1773" s="68"/>
      <c r="E1773" s="67"/>
      <c r="F1773" s="68"/>
      <c r="G1773" s="69"/>
      <c r="H1773" s="70"/>
      <c r="I1773" s="67"/>
      <c r="J1773" s="68"/>
      <c r="K1773" s="69"/>
      <c r="L1773" s="66"/>
      <c r="M1773" s="67"/>
      <c r="N1773" s="68"/>
      <c r="O1773" s="69"/>
      <c r="P1773" s="66"/>
      <c r="Q1773" s="67"/>
      <c r="R1773" s="64"/>
      <c r="S1773" s="69"/>
      <c r="T1773" s="70"/>
      <c r="U1773" s="69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3"/>
      <c r="B1774" s="64"/>
      <c r="C1774" s="65"/>
      <c r="D1774" s="66"/>
      <c r="E1774" s="67"/>
      <c r="F1774" s="68"/>
      <c r="G1774" s="69"/>
      <c r="H1774" s="70"/>
      <c r="I1774" s="67"/>
      <c r="J1774" s="68"/>
      <c r="K1774" s="69"/>
      <c r="L1774" s="66"/>
      <c r="M1774" s="67"/>
      <c r="N1774" s="68"/>
      <c r="O1774" s="69"/>
      <c r="P1774" s="66"/>
      <c r="Q1774" s="67"/>
      <c r="R1774" s="64"/>
      <c r="S1774" s="69"/>
      <c r="T1774" s="70"/>
      <c r="U1774" s="69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1"/>
      <c r="B1775" s="64"/>
      <c r="C1775" s="69"/>
      <c r="D1775" s="68"/>
      <c r="E1775" s="69"/>
      <c r="F1775" s="68"/>
      <c r="G1775" s="69"/>
      <c r="H1775" s="64"/>
      <c r="I1775" s="69"/>
      <c r="J1775" s="68"/>
      <c r="K1775" s="69"/>
      <c r="L1775" s="68"/>
      <c r="M1775" s="69"/>
      <c r="N1775" s="68"/>
      <c r="O1775" s="69"/>
      <c r="P1775" s="68"/>
      <c r="Q1775" s="69"/>
      <c r="R1775" s="64"/>
      <c r="S1775" s="69"/>
      <c r="T1775" s="64"/>
      <c r="U1775" s="69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3"/>
      <c r="B1776" s="64"/>
      <c r="C1776" s="65"/>
      <c r="D1776" s="66"/>
      <c r="E1776" s="67"/>
      <c r="F1776" s="68"/>
      <c r="G1776" s="69"/>
      <c r="H1776" s="70"/>
      <c r="I1776" s="67"/>
      <c r="J1776" s="68"/>
      <c r="K1776" s="69"/>
      <c r="L1776" s="66"/>
      <c r="M1776" s="67"/>
      <c r="N1776" s="68"/>
      <c r="O1776" s="69"/>
      <c r="P1776" s="66"/>
      <c r="Q1776" s="67"/>
      <c r="R1776" s="64"/>
      <c r="S1776" s="69"/>
      <c r="T1776" s="70"/>
      <c r="U1776" s="69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3"/>
      <c r="B1777" s="64"/>
      <c r="C1777" s="65"/>
      <c r="D1777" s="66"/>
      <c r="E1777" s="67"/>
      <c r="F1777" s="68"/>
      <c r="G1777" s="69"/>
      <c r="H1777" s="70"/>
      <c r="I1777" s="67"/>
      <c r="J1777" s="68"/>
      <c r="K1777" s="69"/>
      <c r="L1777" s="66"/>
      <c r="M1777" s="67"/>
      <c r="N1777" s="68"/>
      <c r="O1777" s="69"/>
      <c r="P1777" s="66"/>
      <c r="Q1777" s="67"/>
      <c r="R1777" s="64"/>
      <c r="S1777" s="69"/>
      <c r="T1777" s="70"/>
      <c r="U1777" s="69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3"/>
      <c r="B1778" s="64"/>
      <c r="C1778" s="65"/>
      <c r="D1778" s="66"/>
      <c r="E1778" s="67"/>
      <c r="F1778" s="68"/>
      <c r="G1778" s="69"/>
      <c r="H1778" s="70"/>
      <c r="I1778" s="67"/>
      <c r="J1778" s="68"/>
      <c r="K1778" s="69"/>
      <c r="L1778" s="66"/>
      <c r="M1778" s="67"/>
      <c r="N1778" s="68"/>
      <c r="O1778" s="69"/>
      <c r="P1778" s="66"/>
      <c r="Q1778" s="67"/>
      <c r="R1778" s="64"/>
      <c r="S1778" s="69"/>
      <c r="T1778" s="70"/>
      <c r="U1778" s="69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3"/>
      <c r="B1779" s="64"/>
      <c r="C1779" s="65"/>
      <c r="D1779" s="66"/>
      <c r="E1779" s="67"/>
      <c r="F1779" s="68"/>
      <c r="G1779" s="69"/>
      <c r="H1779" s="70"/>
      <c r="I1779" s="67"/>
      <c r="J1779" s="68"/>
      <c r="K1779" s="69"/>
      <c r="L1779" s="66"/>
      <c r="M1779" s="67"/>
      <c r="N1779" s="68"/>
      <c r="O1779" s="69"/>
      <c r="P1779" s="66"/>
      <c r="Q1779" s="67"/>
      <c r="R1779" s="64"/>
      <c r="S1779" s="69"/>
      <c r="T1779" s="70"/>
      <c r="U1779" s="69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196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2018.01.01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88" t="s">
        <v>250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287" t="str">
        <f>IF(全体項目一覧_60!AN137="","",全体項目一覧_60!AN137)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713"/>
      <c r="B1801" s="714"/>
      <c r="C1801" s="714"/>
      <c r="D1801" s="714"/>
      <c r="E1801" s="714"/>
      <c r="F1801" s="714"/>
      <c r="G1801" s="714"/>
      <c r="H1801" s="714"/>
      <c r="I1801" s="714"/>
      <c r="J1801" s="714"/>
      <c r="K1801" s="715"/>
      <c r="L1801" s="12" t="s">
        <v>18</v>
      </c>
      <c r="M1801" s="707" t="str">
        <f>$M$38</f>
        <v>％FAT （体脂肪率） は 13.0％以下 を基準とする</v>
      </c>
      <c r="N1801" s="707"/>
      <c r="O1801" s="707"/>
      <c r="P1801" s="707"/>
      <c r="Q1801" s="707"/>
      <c r="R1801" s="707"/>
      <c r="S1801" s="707"/>
      <c r="T1801" s="708" t="s">
        <v>249</v>
      </c>
      <c r="U1801" s="708"/>
      <c r="X1801" s="12"/>
      <c r="Y1801" s="114"/>
      <c r="Z1801" s="114"/>
      <c r="AA1801" s="114"/>
      <c r="AB1801" s="114"/>
      <c r="AC1801" s="114"/>
      <c r="AD1801" s="114"/>
      <c r="AE1801" s="114"/>
    </row>
    <row r="1802" spans="1:31">
      <c r="A1802" s="716"/>
      <c r="B1802" s="717"/>
      <c r="C1802" s="717"/>
      <c r="D1802" s="717"/>
      <c r="E1802" s="717"/>
      <c r="F1802" s="717"/>
      <c r="G1802" s="717"/>
      <c r="H1802" s="717"/>
      <c r="I1802" s="717"/>
      <c r="J1802" s="717"/>
      <c r="K1802" s="718"/>
      <c r="L1802" s="12" t="s">
        <v>18</v>
      </c>
      <c r="M1802" s="703" t="str">
        <f>$M$39</f>
        <v>BMI は 18.0 ～ 23.0 を標準範囲 【ＶＢ男子：中学生】 とする</v>
      </c>
      <c r="N1802" s="703"/>
      <c r="O1802" s="703"/>
      <c r="P1802" s="703"/>
      <c r="Q1802" s="703"/>
      <c r="R1802" s="703"/>
      <c r="S1802" s="703"/>
      <c r="T1802" s="704" t="str">
        <f>X1798</f>
        <v/>
      </c>
      <c r="U1802" s="705"/>
      <c r="X1802" s="12"/>
      <c r="Y1802" s="115"/>
      <c r="Z1802" s="115"/>
      <c r="AA1802" s="115"/>
      <c r="AB1802" s="115"/>
      <c r="AC1802" s="115"/>
      <c r="AD1802" s="115"/>
      <c r="AE1802" s="115"/>
    </row>
    <row r="1803" spans="1:31" ht="14.25">
      <c r="A1803" s="729" t="str">
        <f>$A$40</f>
        <v>フォーマット作成者　：　Komuro Consulting Group　小室匡史</v>
      </c>
      <c r="B1803" s="729"/>
      <c r="C1803" s="729"/>
      <c r="D1803" s="729"/>
      <c r="E1803" s="729"/>
      <c r="F1803" s="729"/>
      <c r="G1803" s="729"/>
      <c r="H1803" s="729"/>
      <c r="I1803" s="729"/>
      <c r="J1803" s="729"/>
      <c r="K1803" s="729"/>
      <c r="L1803" s="263" t="s">
        <v>18</v>
      </c>
      <c r="M1803" s="706" t="str">
        <f>$M$40</f>
        <v>LBM ： Lean Body Mass （除脂肪体重） は増加傾向が望ましい</v>
      </c>
      <c r="N1803" s="706"/>
      <c r="O1803" s="706"/>
      <c r="P1803" s="706"/>
      <c r="Q1803" s="706"/>
      <c r="R1803" s="706"/>
      <c r="S1803" s="706"/>
      <c r="T1803" s="705"/>
      <c r="U1803" s="705"/>
      <c r="X1803" s="12"/>
      <c r="Y1803" s="116"/>
      <c r="Z1803" s="116"/>
      <c r="AA1803" s="116"/>
      <c r="AB1803" s="116"/>
      <c r="AC1803" s="116"/>
      <c r="AD1803" s="116"/>
      <c r="AE1803" s="116"/>
    </row>
    <row r="1805" spans="1:31" ht="30" customHeight="1">
      <c r="A1805" s="709" t="str">
        <f>$A$1</f>
        <v>●●チームバレーボール体力指数　レーダーチャート</v>
      </c>
      <c r="B1805" s="709"/>
      <c r="C1805" s="709"/>
      <c r="D1805" s="709"/>
      <c r="E1805" s="709"/>
      <c r="F1805" s="709"/>
      <c r="G1805" s="709"/>
      <c r="H1805" s="709"/>
      <c r="I1805" s="709"/>
      <c r="J1805" s="709"/>
      <c r="K1805" s="709"/>
      <c r="L1805" s="709"/>
      <c r="M1805" s="709"/>
      <c r="N1805" s="709"/>
      <c r="O1805" s="709"/>
      <c r="P1805" s="709"/>
      <c r="Q1805" s="709"/>
      <c r="R1805" s="709"/>
      <c r="S1805" s="709"/>
      <c r="T1805" s="709"/>
      <c r="U1805" s="709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240" t="s">
        <v>10</v>
      </c>
      <c r="B1806" s="710" t="str">
        <f>IF(表示変換!B50="","",表示変換!B50)</f>
        <v/>
      </c>
      <c r="C1806" s="710"/>
      <c r="D1806" s="9"/>
      <c r="E1806" s="240" t="s">
        <v>11</v>
      </c>
      <c r="F1806" s="711" t="str">
        <f>IF(表示変換!I50="","",表示変換!I50)</f>
        <v/>
      </c>
      <c r="G1806" s="711"/>
      <c r="H1806" s="241" t="s">
        <v>220</v>
      </c>
      <c r="I1806" s="14"/>
      <c r="J1806" s="241" t="s">
        <v>13</v>
      </c>
      <c r="K1806" s="711" t="str">
        <f>IF(表示変換!J50="","",表示変換!J50)</f>
        <v/>
      </c>
      <c r="L1806" s="711"/>
      <c r="M1806" s="240" t="s">
        <v>206</v>
      </c>
      <c r="N1806" s="6"/>
      <c r="O1806" s="710" t="s">
        <v>221</v>
      </c>
      <c r="P1806" s="710"/>
      <c r="Q1806" s="710" t="str">
        <f>IF(表示変換!H50="","",表示変換!H50)</f>
        <v/>
      </c>
      <c r="R1806" s="710"/>
      <c r="S1806" s="712" t="str">
        <f>IF(入力!$C$4="","",入力!$C$4)</f>
        <v>2018.01.01</v>
      </c>
      <c r="T1806" s="712"/>
      <c r="U1806" s="9" t="s">
        <v>78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23" t="s">
        <v>5</v>
      </c>
      <c r="B1808" s="726" t="s">
        <v>222</v>
      </c>
      <c r="C1808" s="730" t="s">
        <v>0</v>
      </c>
      <c r="D1808" s="721" t="s">
        <v>223</v>
      </c>
      <c r="E1808" s="722"/>
      <c r="F1808" s="721" t="s">
        <v>180</v>
      </c>
      <c r="G1808" s="722"/>
      <c r="H1808" s="721" t="s">
        <v>272</v>
      </c>
      <c r="I1808" s="722"/>
      <c r="J1808" s="721" t="s">
        <v>26</v>
      </c>
      <c r="K1808" s="722"/>
      <c r="L1808" s="719" t="s">
        <v>224</v>
      </c>
      <c r="M1808" s="720"/>
      <c r="N1808" s="719" t="s">
        <v>225</v>
      </c>
      <c r="O1808" s="720"/>
      <c r="P1808" s="719" t="s">
        <v>27</v>
      </c>
      <c r="Q1808" s="720"/>
      <c r="R1808" s="721" t="s">
        <v>226</v>
      </c>
      <c r="S1808" s="722"/>
      <c r="T1808" s="119" t="s">
        <v>1</v>
      </c>
      <c r="U1808" s="120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24"/>
      <c r="B1809" s="727"/>
      <c r="C1809" s="731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25"/>
      <c r="B1810" s="728"/>
      <c r="C1810" s="732"/>
      <c r="D1810" s="2" t="str">
        <f>IF(表示変換!$N$5="","",表示変換!$N$5)</f>
        <v>sec</v>
      </c>
      <c r="E1810" s="4" t="s">
        <v>7</v>
      </c>
      <c r="F1810" s="2" t="str">
        <f>IF(表示変換!$O$5="","",表示変換!$O$5)</f>
        <v>sec</v>
      </c>
      <c r="G1810" s="4" t="s">
        <v>184</v>
      </c>
      <c r="H1810" s="2" t="str">
        <f>IF(表示変換!$P$5="","",表示変換!$P$5)</f>
        <v>m</v>
      </c>
      <c r="I1810" s="4" t="s">
        <v>184</v>
      </c>
      <c r="J1810" s="2" t="str">
        <f>IF(表示変換!$Q$5="","",表示変換!$Q$5)</f>
        <v>cm</v>
      </c>
      <c r="K1810" s="4" t="s">
        <v>184</v>
      </c>
      <c r="L1810" s="2" t="str">
        <f>IF(表示変換!$R$5="","",表示変換!$R$5)</f>
        <v>cm</v>
      </c>
      <c r="M1810" s="4" t="s">
        <v>7</v>
      </c>
      <c r="N1810" s="2" t="str">
        <f>IF(表示変換!$S$5="","",表示変換!$S$5)</f>
        <v>m</v>
      </c>
      <c r="O1810" s="4" t="s">
        <v>184</v>
      </c>
      <c r="P1810" s="2" t="str">
        <f>IF(表示変換!$T$5="","",表示変換!$T$5)</f>
        <v>回</v>
      </c>
      <c r="Q1810" s="4" t="s">
        <v>184</v>
      </c>
      <c r="R1810" s="2" t="str">
        <f>IF(表示変換!$U$5="","",表示変換!$U$5)</f>
        <v>m</v>
      </c>
      <c r="S1810" s="4" t="s">
        <v>184</v>
      </c>
      <c r="T1810" s="2" t="s">
        <v>185</v>
      </c>
      <c r="U1810" s="5" t="s">
        <v>186</v>
      </c>
      <c r="X1810" s="26" t="s">
        <v>16</v>
      </c>
      <c r="Y1810" s="26" t="s">
        <v>188</v>
      </c>
      <c r="Z1810" s="26" t="s">
        <v>251</v>
      </c>
      <c r="AA1810" s="26" t="s">
        <v>24</v>
      </c>
      <c r="AB1810" s="26" t="s">
        <v>189</v>
      </c>
      <c r="AC1810" s="26" t="s">
        <v>190</v>
      </c>
      <c r="AD1810" s="26" t="s">
        <v>191</v>
      </c>
      <c r="AE1810" s="11" t="s">
        <v>192</v>
      </c>
    </row>
    <row r="1811" spans="1:31">
      <c r="A1811" s="17" t="str">
        <f>IF(入力!$C$4="","",入力!$C$4)</f>
        <v>2018.01.01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2018.01.01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3"/>
      <c r="B1812" s="64"/>
      <c r="C1812" s="65"/>
      <c r="D1812" s="66"/>
      <c r="E1812" s="67"/>
      <c r="F1812" s="68"/>
      <c r="G1812" s="69"/>
      <c r="H1812" s="70"/>
      <c r="I1812" s="67"/>
      <c r="J1812" s="68"/>
      <c r="K1812" s="69"/>
      <c r="L1812" s="66"/>
      <c r="M1812" s="67"/>
      <c r="N1812" s="68"/>
      <c r="O1812" s="69"/>
      <c r="P1812" s="66"/>
      <c r="Q1812" s="67"/>
      <c r="R1812" s="64"/>
      <c r="S1812" s="69"/>
      <c r="T1812" s="70"/>
      <c r="U1812" s="69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1"/>
      <c r="B1813" s="64"/>
      <c r="C1813" s="69"/>
      <c r="D1813" s="68"/>
      <c r="E1813" s="69"/>
      <c r="F1813" s="68"/>
      <c r="G1813" s="69"/>
      <c r="H1813" s="64"/>
      <c r="I1813" s="69"/>
      <c r="J1813" s="68"/>
      <c r="K1813" s="69"/>
      <c r="L1813" s="68"/>
      <c r="M1813" s="69"/>
      <c r="N1813" s="68"/>
      <c r="O1813" s="69"/>
      <c r="P1813" s="68"/>
      <c r="Q1813" s="69"/>
      <c r="R1813" s="64"/>
      <c r="S1813" s="69"/>
      <c r="T1813" s="64"/>
      <c r="U1813" s="69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1"/>
      <c r="B1814" s="72"/>
      <c r="C1814" s="73"/>
      <c r="D1814" s="68"/>
      <c r="E1814" s="67"/>
      <c r="F1814" s="68"/>
      <c r="G1814" s="69"/>
      <c r="H1814" s="70"/>
      <c r="I1814" s="67"/>
      <c r="J1814" s="68"/>
      <c r="K1814" s="69"/>
      <c r="L1814" s="66"/>
      <c r="M1814" s="67"/>
      <c r="N1814" s="68"/>
      <c r="O1814" s="69"/>
      <c r="P1814" s="66"/>
      <c r="Q1814" s="67"/>
      <c r="R1814" s="64"/>
      <c r="S1814" s="69"/>
      <c r="T1814" s="70"/>
      <c r="U1814" s="69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3"/>
      <c r="B1815" s="64"/>
      <c r="C1815" s="65"/>
      <c r="D1815" s="66"/>
      <c r="E1815" s="67"/>
      <c r="F1815" s="68"/>
      <c r="G1815" s="69"/>
      <c r="H1815" s="70"/>
      <c r="I1815" s="67"/>
      <c r="J1815" s="68"/>
      <c r="K1815" s="69"/>
      <c r="L1815" s="66"/>
      <c r="M1815" s="67"/>
      <c r="N1815" s="68"/>
      <c r="O1815" s="69"/>
      <c r="P1815" s="66"/>
      <c r="Q1815" s="67"/>
      <c r="R1815" s="64"/>
      <c r="S1815" s="69"/>
      <c r="T1815" s="70"/>
      <c r="U1815" s="69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1"/>
      <c r="B1816" s="64"/>
      <c r="C1816" s="69"/>
      <c r="D1816" s="68"/>
      <c r="E1816" s="69"/>
      <c r="F1816" s="68"/>
      <c r="G1816" s="69"/>
      <c r="H1816" s="64"/>
      <c r="I1816" s="69"/>
      <c r="J1816" s="68"/>
      <c r="K1816" s="69"/>
      <c r="L1816" s="68"/>
      <c r="M1816" s="69"/>
      <c r="N1816" s="68"/>
      <c r="O1816" s="69"/>
      <c r="P1816" s="68"/>
      <c r="Q1816" s="69"/>
      <c r="R1816" s="64"/>
      <c r="S1816" s="69"/>
      <c r="T1816" s="64"/>
      <c r="U1816" s="69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3"/>
      <c r="B1817" s="64"/>
      <c r="C1817" s="65"/>
      <c r="D1817" s="66"/>
      <c r="E1817" s="67"/>
      <c r="F1817" s="68"/>
      <c r="G1817" s="69"/>
      <c r="H1817" s="70"/>
      <c r="I1817" s="67"/>
      <c r="J1817" s="68"/>
      <c r="K1817" s="69"/>
      <c r="L1817" s="66"/>
      <c r="M1817" s="67"/>
      <c r="N1817" s="68"/>
      <c r="O1817" s="69"/>
      <c r="P1817" s="66"/>
      <c r="Q1817" s="67"/>
      <c r="R1817" s="64"/>
      <c r="S1817" s="69"/>
      <c r="T1817" s="70"/>
      <c r="U1817" s="69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3"/>
      <c r="B1818" s="64"/>
      <c r="C1818" s="65"/>
      <c r="D1818" s="66"/>
      <c r="E1818" s="67"/>
      <c r="F1818" s="68"/>
      <c r="G1818" s="69"/>
      <c r="H1818" s="70"/>
      <c r="I1818" s="67"/>
      <c r="J1818" s="68"/>
      <c r="K1818" s="69"/>
      <c r="L1818" s="66"/>
      <c r="M1818" s="67"/>
      <c r="N1818" s="68"/>
      <c r="O1818" s="69"/>
      <c r="P1818" s="66"/>
      <c r="Q1818" s="67"/>
      <c r="R1818" s="64"/>
      <c r="S1818" s="69"/>
      <c r="T1818" s="70"/>
      <c r="U1818" s="69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3"/>
      <c r="B1819" s="64"/>
      <c r="C1819" s="65"/>
      <c r="D1819" s="66"/>
      <c r="E1819" s="67"/>
      <c r="F1819" s="68"/>
      <c r="G1819" s="69"/>
      <c r="H1819" s="70"/>
      <c r="I1819" s="67"/>
      <c r="J1819" s="68"/>
      <c r="K1819" s="69"/>
      <c r="L1819" s="66"/>
      <c r="M1819" s="67"/>
      <c r="N1819" s="68"/>
      <c r="O1819" s="69"/>
      <c r="P1819" s="66"/>
      <c r="Q1819" s="67"/>
      <c r="R1819" s="64"/>
      <c r="S1819" s="69"/>
      <c r="T1819" s="70"/>
      <c r="U1819" s="69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3"/>
      <c r="B1820" s="64"/>
      <c r="C1820" s="65"/>
      <c r="D1820" s="66"/>
      <c r="E1820" s="67"/>
      <c r="F1820" s="68"/>
      <c r="G1820" s="69"/>
      <c r="H1820" s="70"/>
      <c r="I1820" s="67"/>
      <c r="J1820" s="68"/>
      <c r="K1820" s="69"/>
      <c r="L1820" s="66"/>
      <c r="M1820" s="67"/>
      <c r="N1820" s="68"/>
      <c r="O1820" s="69"/>
      <c r="P1820" s="66"/>
      <c r="Q1820" s="67"/>
      <c r="R1820" s="64"/>
      <c r="S1820" s="69"/>
      <c r="T1820" s="70"/>
      <c r="U1820" s="69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196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2018.01.01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88" t="s">
        <v>250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287" t="str">
        <f>IF(全体項目一覧_60!AN138="","",全体項目一覧_60!AN138)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713"/>
      <c r="B1842" s="714"/>
      <c r="C1842" s="714"/>
      <c r="D1842" s="714"/>
      <c r="E1842" s="714"/>
      <c r="F1842" s="714"/>
      <c r="G1842" s="714"/>
      <c r="H1842" s="714"/>
      <c r="I1842" s="714"/>
      <c r="J1842" s="714"/>
      <c r="K1842" s="715"/>
      <c r="L1842" s="12" t="s">
        <v>18</v>
      </c>
      <c r="M1842" s="707" t="str">
        <f>$M$38</f>
        <v>％FAT （体脂肪率） は 13.0％以下 を基準とする</v>
      </c>
      <c r="N1842" s="707"/>
      <c r="O1842" s="707"/>
      <c r="P1842" s="707"/>
      <c r="Q1842" s="707"/>
      <c r="R1842" s="707"/>
      <c r="S1842" s="707"/>
      <c r="T1842" s="708" t="s">
        <v>249</v>
      </c>
      <c r="U1842" s="708"/>
      <c r="X1842" s="12"/>
      <c r="Y1842" s="114"/>
      <c r="Z1842" s="114"/>
      <c r="AA1842" s="114"/>
      <c r="AB1842" s="114"/>
      <c r="AC1842" s="114"/>
      <c r="AD1842" s="114"/>
      <c r="AE1842" s="114"/>
    </row>
    <row r="1843" spans="1:31">
      <c r="A1843" s="716"/>
      <c r="B1843" s="717"/>
      <c r="C1843" s="717"/>
      <c r="D1843" s="717"/>
      <c r="E1843" s="717"/>
      <c r="F1843" s="717"/>
      <c r="G1843" s="717"/>
      <c r="H1843" s="717"/>
      <c r="I1843" s="717"/>
      <c r="J1843" s="717"/>
      <c r="K1843" s="718"/>
      <c r="L1843" s="12" t="s">
        <v>18</v>
      </c>
      <c r="M1843" s="703" t="str">
        <f>$M$39</f>
        <v>BMI は 18.0 ～ 23.0 を標準範囲 【ＶＢ男子：中学生】 とする</v>
      </c>
      <c r="N1843" s="703"/>
      <c r="O1843" s="703"/>
      <c r="P1843" s="703"/>
      <c r="Q1843" s="703"/>
      <c r="R1843" s="703"/>
      <c r="S1843" s="703"/>
      <c r="T1843" s="704" t="str">
        <f>X1839</f>
        <v/>
      </c>
      <c r="U1843" s="705"/>
      <c r="X1843" s="12"/>
      <c r="Y1843" s="115"/>
      <c r="Z1843" s="115"/>
      <c r="AA1843" s="115"/>
      <c r="AB1843" s="115"/>
      <c r="AC1843" s="115"/>
      <c r="AD1843" s="115"/>
      <c r="AE1843" s="115"/>
    </row>
    <row r="1844" spans="1:31" ht="14.25">
      <c r="A1844" s="729" t="str">
        <f>$A$40</f>
        <v>フォーマット作成者　：　Komuro Consulting Group　小室匡史</v>
      </c>
      <c r="B1844" s="729"/>
      <c r="C1844" s="729"/>
      <c r="D1844" s="729"/>
      <c r="E1844" s="729"/>
      <c r="F1844" s="729"/>
      <c r="G1844" s="729"/>
      <c r="H1844" s="729"/>
      <c r="I1844" s="729"/>
      <c r="J1844" s="729"/>
      <c r="K1844" s="729"/>
      <c r="L1844" s="263" t="s">
        <v>18</v>
      </c>
      <c r="M1844" s="706" t="str">
        <f>$M$40</f>
        <v>LBM ： Lean Body Mass （除脂肪体重） は増加傾向が望ましい</v>
      </c>
      <c r="N1844" s="706"/>
      <c r="O1844" s="706"/>
      <c r="P1844" s="706"/>
      <c r="Q1844" s="706"/>
      <c r="R1844" s="706"/>
      <c r="S1844" s="706"/>
      <c r="T1844" s="705"/>
      <c r="U1844" s="705"/>
      <c r="X1844" s="12"/>
      <c r="Y1844" s="116"/>
      <c r="Z1844" s="116"/>
      <c r="AA1844" s="116"/>
      <c r="AB1844" s="116"/>
      <c r="AC1844" s="116"/>
      <c r="AD1844" s="116"/>
      <c r="AE1844" s="116"/>
    </row>
    <row r="1845" spans="1:31" ht="17.100000000000001" customHeight="1"/>
    <row r="1846" spans="1:31" ht="30" customHeight="1">
      <c r="A1846" s="709" t="str">
        <f>$A$1</f>
        <v>●●チームバレーボール体力指数　レーダーチャート</v>
      </c>
      <c r="B1846" s="709"/>
      <c r="C1846" s="709"/>
      <c r="D1846" s="709"/>
      <c r="E1846" s="709"/>
      <c r="F1846" s="709"/>
      <c r="G1846" s="709"/>
      <c r="H1846" s="709"/>
      <c r="I1846" s="709"/>
      <c r="J1846" s="709"/>
      <c r="K1846" s="709"/>
      <c r="L1846" s="709"/>
      <c r="M1846" s="709"/>
      <c r="N1846" s="709"/>
      <c r="O1846" s="709"/>
      <c r="P1846" s="709"/>
      <c r="Q1846" s="709"/>
      <c r="R1846" s="709"/>
      <c r="S1846" s="709"/>
      <c r="T1846" s="709"/>
      <c r="U1846" s="709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240" t="s">
        <v>10</v>
      </c>
      <c r="B1847" s="710" t="str">
        <f>IF(表示変換!B51="","",表示変換!B51)</f>
        <v/>
      </c>
      <c r="C1847" s="710"/>
      <c r="D1847" s="9"/>
      <c r="E1847" s="240" t="s">
        <v>11</v>
      </c>
      <c r="F1847" s="711" t="str">
        <f>IF(表示変換!I51="","",表示変換!I51)</f>
        <v/>
      </c>
      <c r="G1847" s="711"/>
      <c r="H1847" s="241" t="s">
        <v>12</v>
      </c>
      <c r="I1847" s="14"/>
      <c r="J1847" s="241" t="s">
        <v>13</v>
      </c>
      <c r="K1847" s="711" t="str">
        <f>IF(表示変換!J51="","",表示変換!J51)</f>
        <v/>
      </c>
      <c r="L1847" s="711"/>
      <c r="M1847" s="240" t="s">
        <v>193</v>
      </c>
      <c r="N1847" s="6"/>
      <c r="O1847" s="710" t="s">
        <v>201</v>
      </c>
      <c r="P1847" s="710"/>
      <c r="Q1847" s="710" t="str">
        <f>IF(表示変換!H51="","",表示変換!H51)</f>
        <v/>
      </c>
      <c r="R1847" s="710"/>
      <c r="S1847" s="712" t="str">
        <f>IF(入力!$C$4="","",入力!$C$4)</f>
        <v>2018.01.01</v>
      </c>
      <c r="T1847" s="712"/>
      <c r="U1847" s="9" t="s">
        <v>78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23" t="s">
        <v>5</v>
      </c>
      <c r="B1849" s="726" t="s">
        <v>208</v>
      </c>
      <c r="C1849" s="730" t="s">
        <v>0</v>
      </c>
      <c r="D1849" s="721" t="s">
        <v>202</v>
      </c>
      <c r="E1849" s="722"/>
      <c r="F1849" s="721" t="s">
        <v>180</v>
      </c>
      <c r="G1849" s="722"/>
      <c r="H1849" s="721" t="s">
        <v>272</v>
      </c>
      <c r="I1849" s="722"/>
      <c r="J1849" s="721" t="s">
        <v>26</v>
      </c>
      <c r="K1849" s="722"/>
      <c r="L1849" s="719" t="s">
        <v>181</v>
      </c>
      <c r="M1849" s="720"/>
      <c r="N1849" s="719" t="s">
        <v>182</v>
      </c>
      <c r="O1849" s="720"/>
      <c r="P1849" s="719" t="s">
        <v>27</v>
      </c>
      <c r="Q1849" s="720"/>
      <c r="R1849" s="721" t="s">
        <v>183</v>
      </c>
      <c r="S1849" s="722"/>
      <c r="T1849" s="119" t="s">
        <v>1</v>
      </c>
      <c r="U1849" s="120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24"/>
      <c r="B1850" s="727"/>
      <c r="C1850" s="731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25"/>
      <c r="B1851" s="728"/>
      <c r="C1851" s="732"/>
      <c r="D1851" s="2" t="str">
        <f>IF(表示変換!$N$5="","",表示変換!$N$5)</f>
        <v>sec</v>
      </c>
      <c r="E1851" s="4" t="s">
        <v>184</v>
      </c>
      <c r="F1851" s="2" t="str">
        <f>IF(表示変換!$O$5="","",表示変換!$O$5)</f>
        <v>sec</v>
      </c>
      <c r="G1851" s="4" t="s">
        <v>184</v>
      </c>
      <c r="H1851" s="2" t="str">
        <f>IF(表示変換!$P$5="","",表示変換!$P$5)</f>
        <v>m</v>
      </c>
      <c r="I1851" s="4" t="s">
        <v>184</v>
      </c>
      <c r="J1851" s="2" t="str">
        <f>IF(表示変換!$Q$5="","",表示変換!$Q$5)</f>
        <v>cm</v>
      </c>
      <c r="K1851" s="4" t="s">
        <v>184</v>
      </c>
      <c r="L1851" s="2" t="str">
        <f>IF(表示変換!$R$5="","",表示変換!$R$5)</f>
        <v>cm</v>
      </c>
      <c r="M1851" s="4" t="s">
        <v>184</v>
      </c>
      <c r="N1851" s="2" t="str">
        <f>IF(表示変換!$S$5="","",表示変換!$S$5)</f>
        <v>m</v>
      </c>
      <c r="O1851" s="4" t="s">
        <v>184</v>
      </c>
      <c r="P1851" s="2" t="str">
        <f>IF(表示変換!$T$5="","",表示変換!$T$5)</f>
        <v>回</v>
      </c>
      <c r="Q1851" s="4" t="s">
        <v>184</v>
      </c>
      <c r="R1851" s="2" t="str">
        <f>IF(表示変換!$U$5="","",表示変換!$U$5)</f>
        <v>m</v>
      </c>
      <c r="S1851" s="4" t="s">
        <v>184</v>
      </c>
      <c r="T1851" s="2" t="s">
        <v>185</v>
      </c>
      <c r="U1851" s="5" t="s">
        <v>186</v>
      </c>
      <c r="X1851" s="26" t="s">
        <v>187</v>
      </c>
      <c r="Y1851" s="26" t="s">
        <v>188</v>
      </c>
      <c r="Z1851" s="26" t="s">
        <v>251</v>
      </c>
      <c r="AA1851" s="26" t="s">
        <v>24</v>
      </c>
      <c r="AB1851" s="26" t="s">
        <v>189</v>
      </c>
      <c r="AC1851" s="26" t="s">
        <v>47</v>
      </c>
      <c r="AD1851" s="26" t="s">
        <v>191</v>
      </c>
      <c r="AE1851" s="11" t="s">
        <v>192</v>
      </c>
    </row>
    <row r="1852" spans="1:31">
      <c r="A1852" s="17" t="str">
        <f>IF(入力!$C$4="","",入力!$C$4)</f>
        <v>2018.01.01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2018.01.01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3"/>
      <c r="B1853" s="64"/>
      <c r="C1853" s="65"/>
      <c r="D1853" s="66"/>
      <c r="E1853" s="67"/>
      <c r="F1853" s="68"/>
      <c r="G1853" s="69"/>
      <c r="H1853" s="70"/>
      <c r="I1853" s="67"/>
      <c r="J1853" s="68"/>
      <c r="K1853" s="69"/>
      <c r="L1853" s="66"/>
      <c r="M1853" s="67"/>
      <c r="N1853" s="68"/>
      <c r="O1853" s="69"/>
      <c r="P1853" s="66"/>
      <c r="Q1853" s="67"/>
      <c r="R1853" s="64"/>
      <c r="S1853" s="69"/>
      <c r="T1853" s="70"/>
      <c r="U1853" s="69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1"/>
      <c r="B1854" s="64"/>
      <c r="C1854" s="69"/>
      <c r="D1854" s="68"/>
      <c r="E1854" s="69"/>
      <c r="F1854" s="68"/>
      <c r="G1854" s="69"/>
      <c r="H1854" s="64"/>
      <c r="I1854" s="69"/>
      <c r="J1854" s="68"/>
      <c r="K1854" s="69"/>
      <c r="L1854" s="68"/>
      <c r="M1854" s="69"/>
      <c r="N1854" s="68"/>
      <c r="O1854" s="69"/>
      <c r="P1854" s="68"/>
      <c r="Q1854" s="69"/>
      <c r="R1854" s="64"/>
      <c r="S1854" s="69"/>
      <c r="T1854" s="64"/>
      <c r="U1854" s="69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1"/>
      <c r="B1855" s="72"/>
      <c r="C1855" s="73"/>
      <c r="D1855" s="68"/>
      <c r="E1855" s="67"/>
      <c r="F1855" s="68"/>
      <c r="G1855" s="69"/>
      <c r="H1855" s="70"/>
      <c r="I1855" s="67"/>
      <c r="J1855" s="68"/>
      <c r="K1855" s="69"/>
      <c r="L1855" s="66"/>
      <c r="M1855" s="67"/>
      <c r="N1855" s="68"/>
      <c r="O1855" s="69"/>
      <c r="P1855" s="66"/>
      <c r="Q1855" s="67"/>
      <c r="R1855" s="64"/>
      <c r="S1855" s="69"/>
      <c r="T1855" s="70"/>
      <c r="U1855" s="69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3"/>
      <c r="B1856" s="64"/>
      <c r="C1856" s="65"/>
      <c r="D1856" s="66"/>
      <c r="E1856" s="67"/>
      <c r="F1856" s="68"/>
      <c r="G1856" s="69"/>
      <c r="H1856" s="70"/>
      <c r="I1856" s="67"/>
      <c r="J1856" s="68"/>
      <c r="K1856" s="69"/>
      <c r="L1856" s="66"/>
      <c r="M1856" s="67"/>
      <c r="N1856" s="68"/>
      <c r="O1856" s="69"/>
      <c r="P1856" s="66"/>
      <c r="Q1856" s="67"/>
      <c r="R1856" s="64"/>
      <c r="S1856" s="69"/>
      <c r="T1856" s="70"/>
      <c r="U1856" s="69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1"/>
      <c r="B1857" s="64"/>
      <c r="C1857" s="69"/>
      <c r="D1857" s="68"/>
      <c r="E1857" s="69"/>
      <c r="F1857" s="68"/>
      <c r="G1857" s="69"/>
      <c r="H1857" s="64"/>
      <c r="I1857" s="69"/>
      <c r="J1857" s="68"/>
      <c r="K1857" s="69"/>
      <c r="L1857" s="68"/>
      <c r="M1857" s="69"/>
      <c r="N1857" s="68"/>
      <c r="O1857" s="69"/>
      <c r="P1857" s="68"/>
      <c r="Q1857" s="69"/>
      <c r="R1857" s="64"/>
      <c r="S1857" s="69"/>
      <c r="T1857" s="64"/>
      <c r="U1857" s="69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3"/>
      <c r="B1858" s="64"/>
      <c r="C1858" s="65"/>
      <c r="D1858" s="66"/>
      <c r="E1858" s="67"/>
      <c r="F1858" s="68"/>
      <c r="G1858" s="69"/>
      <c r="H1858" s="70"/>
      <c r="I1858" s="67"/>
      <c r="J1858" s="68"/>
      <c r="K1858" s="69"/>
      <c r="L1858" s="66"/>
      <c r="M1858" s="67"/>
      <c r="N1858" s="68"/>
      <c r="O1858" s="69"/>
      <c r="P1858" s="66"/>
      <c r="Q1858" s="67"/>
      <c r="R1858" s="64"/>
      <c r="S1858" s="69"/>
      <c r="T1858" s="70"/>
      <c r="U1858" s="69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3"/>
      <c r="B1859" s="64"/>
      <c r="C1859" s="65"/>
      <c r="D1859" s="66"/>
      <c r="E1859" s="67"/>
      <c r="F1859" s="68"/>
      <c r="G1859" s="69"/>
      <c r="H1859" s="70"/>
      <c r="I1859" s="67"/>
      <c r="J1859" s="68"/>
      <c r="K1859" s="69"/>
      <c r="L1859" s="66"/>
      <c r="M1859" s="67"/>
      <c r="N1859" s="68"/>
      <c r="O1859" s="69"/>
      <c r="P1859" s="66"/>
      <c r="Q1859" s="67"/>
      <c r="R1859" s="64"/>
      <c r="S1859" s="69"/>
      <c r="T1859" s="70"/>
      <c r="U1859" s="69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3"/>
      <c r="B1860" s="64"/>
      <c r="C1860" s="65"/>
      <c r="D1860" s="66"/>
      <c r="E1860" s="67"/>
      <c r="F1860" s="68"/>
      <c r="G1860" s="69"/>
      <c r="H1860" s="70"/>
      <c r="I1860" s="67"/>
      <c r="J1860" s="68"/>
      <c r="K1860" s="69"/>
      <c r="L1860" s="66"/>
      <c r="M1860" s="67"/>
      <c r="N1860" s="68"/>
      <c r="O1860" s="69"/>
      <c r="P1860" s="66"/>
      <c r="Q1860" s="67"/>
      <c r="R1860" s="64"/>
      <c r="S1860" s="69"/>
      <c r="T1860" s="70"/>
      <c r="U1860" s="69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3"/>
      <c r="B1861" s="64"/>
      <c r="C1861" s="65"/>
      <c r="D1861" s="66"/>
      <c r="E1861" s="67"/>
      <c r="F1861" s="68"/>
      <c r="G1861" s="69"/>
      <c r="H1861" s="70"/>
      <c r="I1861" s="67"/>
      <c r="J1861" s="68"/>
      <c r="K1861" s="69"/>
      <c r="L1861" s="66"/>
      <c r="M1861" s="67"/>
      <c r="N1861" s="68"/>
      <c r="O1861" s="69"/>
      <c r="P1861" s="66"/>
      <c r="Q1861" s="67"/>
      <c r="R1861" s="64"/>
      <c r="S1861" s="69"/>
      <c r="T1861" s="70"/>
      <c r="U1861" s="69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196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2018.01.01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88" t="s">
        <v>250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287" t="str">
        <f>IF(全体項目一覧_60!AN139="","",全体項目一覧_60!AN139)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713"/>
      <c r="B1883" s="714"/>
      <c r="C1883" s="714"/>
      <c r="D1883" s="714"/>
      <c r="E1883" s="714"/>
      <c r="F1883" s="714"/>
      <c r="G1883" s="714"/>
      <c r="H1883" s="714"/>
      <c r="I1883" s="714"/>
      <c r="J1883" s="714"/>
      <c r="K1883" s="715"/>
      <c r="L1883" s="12" t="s">
        <v>18</v>
      </c>
      <c r="M1883" s="707" t="str">
        <f>$M$38</f>
        <v>％FAT （体脂肪率） は 13.0％以下 を基準とする</v>
      </c>
      <c r="N1883" s="707"/>
      <c r="O1883" s="707"/>
      <c r="P1883" s="707"/>
      <c r="Q1883" s="707"/>
      <c r="R1883" s="707"/>
      <c r="S1883" s="707"/>
      <c r="T1883" s="708" t="s">
        <v>249</v>
      </c>
      <c r="U1883" s="708"/>
      <c r="X1883" s="12"/>
      <c r="Y1883" s="114"/>
      <c r="Z1883" s="114"/>
      <c r="AA1883" s="114"/>
      <c r="AB1883" s="114"/>
      <c r="AC1883" s="114"/>
      <c r="AD1883" s="114"/>
      <c r="AE1883" s="114"/>
    </row>
    <row r="1884" spans="1:31">
      <c r="A1884" s="716"/>
      <c r="B1884" s="717"/>
      <c r="C1884" s="717"/>
      <c r="D1884" s="717"/>
      <c r="E1884" s="717"/>
      <c r="F1884" s="717"/>
      <c r="G1884" s="717"/>
      <c r="H1884" s="717"/>
      <c r="I1884" s="717"/>
      <c r="J1884" s="717"/>
      <c r="K1884" s="718"/>
      <c r="L1884" s="12" t="s">
        <v>18</v>
      </c>
      <c r="M1884" s="703" t="str">
        <f>$M$39</f>
        <v>BMI は 18.0 ～ 23.0 を標準範囲 【ＶＢ男子：中学生】 とする</v>
      </c>
      <c r="N1884" s="703"/>
      <c r="O1884" s="703"/>
      <c r="P1884" s="703"/>
      <c r="Q1884" s="703"/>
      <c r="R1884" s="703"/>
      <c r="S1884" s="703"/>
      <c r="T1884" s="704" t="str">
        <f>X1880</f>
        <v/>
      </c>
      <c r="U1884" s="705"/>
      <c r="X1884" s="12"/>
      <c r="Y1884" s="115"/>
      <c r="Z1884" s="115"/>
      <c r="AA1884" s="115"/>
      <c r="AB1884" s="115"/>
      <c r="AC1884" s="115"/>
      <c r="AD1884" s="115"/>
      <c r="AE1884" s="115"/>
    </row>
    <row r="1885" spans="1:31" ht="14.25">
      <c r="A1885" s="729" t="str">
        <f>$A$40</f>
        <v>フォーマット作成者　：　Komuro Consulting Group　小室匡史</v>
      </c>
      <c r="B1885" s="729"/>
      <c r="C1885" s="729"/>
      <c r="D1885" s="729"/>
      <c r="E1885" s="729"/>
      <c r="F1885" s="729"/>
      <c r="G1885" s="729"/>
      <c r="H1885" s="729"/>
      <c r="I1885" s="729"/>
      <c r="J1885" s="729"/>
      <c r="K1885" s="729"/>
      <c r="L1885" s="263" t="s">
        <v>18</v>
      </c>
      <c r="M1885" s="706" t="str">
        <f>$M$40</f>
        <v>LBM ： Lean Body Mass （除脂肪体重） は増加傾向が望ましい</v>
      </c>
      <c r="N1885" s="706"/>
      <c r="O1885" s="706"/>
      <c r="P1885" s="706"/>
      <c r="Q1885" s="706"/>
      <c r="R1885" s="706"/>
      <c r="S1885" s="706"/>
      <c r="T1885" s="705"/>
      <c r="U1885" s="705"/>
      <c r="X1885" s="12"/>
      <c r="Y1885" s="116"/>
      <c r="Z1885" s="116"/>
      <c r="AA1885" s="116"/>
      <c r="AB1885" s="116"/>
      <c r="AC1885" s="116"/>
      <c r="AD1885" s="116"/>
      <c r="AE1885" s="116"/>
    </row>
    <row r="1887" spans="1:31" ht="30" customHeight="1">
      <c r="A1887" s="709" t="str">
        <f>$A$1</f>
        <v>●●チームバレーボール体力指数　レーダーチャート</v>
      </c>
      <c r="B1887" s="709"/>
      <c r="C1887" s="709"/>
      <c r="D1887" s="709"/>
      <c r="E1887" s="709"/>
      <c r="F1887" s="709"/>
      <c r="G1887" s="709"/>
      <c r="H1887" s="709"/>
      <c r="I1887" s="709"/>
      <c r="J1887" s="709"/>
      <c r="K1887" s="709"/>
      <c r="L1887" s="709"/>
      <c r="M1887" s="709"/>
      <c r="N1887" s="709"/>
      <c r="O1887" s="709"/>
      <c r="P1887" s="709"/>
      <c r="Q1887" s="709"/>
      <c r="R1887" s="709"/>
      <c r="S1887" s="709"/>
      <c r="T1887" s="709"/>
      <c r="U1887" s="709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240" t="s">
        <v>10</v>
      </c>
      <c r="B1888" s="710" t="str">
        <f>IF(表示変換!B52="","",表示変換!B52)</f>
        <v/>
      </c>
      <c r="C1888" s="710"/>
      <c r="D1888" s="9"/>
      <c r="E1888" s="240" t="s">
        <v>11</v>
      </c>
      <c r="F1888" s="711" t="str">
        <f>IF(表示変換!I52="","",表示変換!I52)</f>
        <v/>
      </c>
      <c r="G1888" s="711"/>
      <c r="H1888" s="241" t="s">
        <v>12</v>
      </c>
      <c r="I1888" s="14"/>
      <c r="J1888" s="241" t="s">
        <v>13</v>
      </c>
      <c r="K1888" s="711" t="str">
        <f>IF(表示変換!J52="","",表示変換!J52)</f>
        <v/>
      </c>
      <c r="L1888" s="711"/>
      <c r="M1888" s="240" t="s">
        <v>193</v>
      </c>
      <c r="N1888" s="6"/>
      <c r="O1888" s="710" t="s">
        <v>201</v>
      </c>
      <c r="P1888" s="710"/>
      <c r="Q1888" s="710" t="str">
        <f>IF(表示変換!H52="","",表示変換!H52)</f>
        <v/>
      </c>
      <c r="R1888" s="710"/>
      <c r="S1888" s="712" t="str">
        <f>IF(入力!$C$4="","",入力!$C$4)</f>
        <v>2018.01.01</v>
      </c>
      <c r="T1888" s="712"/>
      <c r="U1888" s="9" t="s">
        <v>78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23" t="s">
        <v>5</v>
      </c>
      <c r="B1890" s="726" t="s">
        <v>227</v>
      </c>
      <c r="C1890" s="730" t="s">
        <v>0</v>
      </c>
      <c r="D1890" s="721" t="s">
        <v>202</v>
      </c>
      <c r="E1890" s="722"/>
      <c r="F1890" s="721" t="s">
        <v>213</v>
      </c>
      <c r="G1890" s="722"/>
      <c r="H1890" s="721" t="s">
        <v>272</v>
      </c>
      <c r="I1890" s="722"/>
      <c r="J1890" s="721" t="s">
        <v>26</v>
      </c>
      <c r="K1890" s="722"/>
      <c r="L1890" s="719" t="s">
        <v>181</v>
      </c>
      <c r="M1890" s="720"/>
      <c r="N1890" s="719" t="s">
        <v>204</v>
      </c>
      <c r="O1890" s="720"/>
      <c r="P1890" s="719" t="s">
        <v>27</v>
      </c>
      <c r="Q1890" s="720"/>
      <c r="R1890" s="721" t="s">
        <v>183</v>
      </c>
      <c r="S1890" s="722"/>
      <c r="T1890" s="119" t="s">
        <v>1</v>
      </c>
      <c r="U1890" s="120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24"/>
      <c r="B1891" s="727"/>
      <c r="C1891" s="731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25"/>
      <c r="B1892" s="728"/>
      <c r="C1892" s="732"/>
      <c r="D1892" s="2" t="str">
        <f>IF(表示変換!$N$5="","",表示変換!$N$5)</f>
        <v>sec</v>
      </c>
      <c r="E1892" s="4" t="s">
        <v>184</v>
      </c>
      <c r="F1892" s="2" t="str">
        <f>IF(表示変換!$O$5="","",表示変換!$O$5)</f>
        <v>sec</v>
      </c>
      <c r="G1892" s="4" t="s">
        <v>7</v>
      </c>
      <c r="H1892" s="2" t="str">
        <f>IF(表示変換!$P$5="","",表示変換!$P$5)</f>
        <v>m</v>
      </c>
      <c r="I1892" s="4" t="s">
        <v>184</v>
      </c>
      <c r="J1892" s="2" t="str">
        <f>IF(表示変換!$Q$5="","",表示変換!$Q$5)</f>
        <v>cm</v>
      </c>
      <c r="K1892" s="4" t="s">
        <v>184</v>
      </c>
      <c r="L1892" s="2" t="str">
        <f>IF(表示変換!$R$5="","",表示変換!$R$5)</f>
        <v>cm</v>
      </c>
      <c r="M1892" s="4" t="s">
        <v>184</v>
      </c>
      <c r="N1892" s="2" t="str">
        <f>IF(表示変換!$S$5="","",表示変換!$S$5)</f>
        <v>m</v>
      </c>
      <c r="O1892" s="4" t="s">
        <v>184</v>
      </c>
      <c r="P1892" s="2" t="str">
        <f>IF(表示変換!$T$5="","",表示変換!$T$5)</f>
        <v>回</v>
      </c>
      <c r="Q1892" s="4" t="s">
        <v>7</v>
      </c>
      <c r="R1892" s="2" t="str">
        <f>IF(表示変換!$U$5="","",表示変換!$U$5)</f>
        <v>m</v>
      </c>
      <c r="S1892" s="4" t="s">
        <v>184</v>
      </c>
      <c r="T1892" s="2" t="s">
        <v>8</v>
      </c>
      <c r="U1892" s="5" t="s">
        <v>186</v>
      </c>
      <c r="X1892" s="26" t="s">
        <v>187</v>
      </c>
      <c r="Y1892" s="26" t="s">
        <v>188</v>
      </c>
      <c r="Z1892" s="26" t="s">
        <v>251</v>
      </c>
      <c r="AA1892" s="26" t="s">
        <v>24</v>
      </c>
      <c r="AB1892" s="26" t="s">
        <v>53</v>
      </c>
      <c r="AC1892" s="26" t="s">
        <v>190</v>
      </c>
      <c r="AD1892" s="26" t="s">
        <v>56</v>
      </c>
      <c r="AE1892" s="11" t="s">
        <v>192</v>
      </c>
    </row>
    <row r="1893" spans="1:31">
      <c r="A1893" s="17" t="str">
        <f>IF(入力!$C$4="","",入力!$C$4)</f>
        <v>2018.01.01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2018.01.01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3"/>
      <c r="B1894" s="64"/>
      <c r="C1894" s="65"/>
      <c r="D1894" s="66"/>
      <c r="E1894" s="67"/>
      <c r="F1894" s="68"/>
      <c r="G1894" s="69"/>
      <c r="H1894" s="70"/>
      <c r="I1894" s="67"/>
      <c r="J1894" s="68"/>
      <c r="K1894" s="69"/>
      <c r="L1894" s="66"/>
      <c r="M1894" s="67"/>
      <c r="N1894" s="68"/>
      <c r="O1894" s="69"/>
      <c r="P1894" s="66"/>
      <c r="Q1894" s="67"/>
      <c r="R1894" s="64"/>
      <c r="S1894" s="69"/>
      <c r="T1894" s="70"/>
      <c r="U1894" s="69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1"/>
      <c r="B1895" s="64"/>
      <c r="C1895" s="69"/>
      <c r="D1895" s="68"/>
      <c r="E1895" s="69"/>
      <c r="F1895" s="68"/>
      <c r="G1895" s="69"/>
      <c r="H1895" s="64"/>
      <c r="I1895" s="69"/>
      <c r="J1895" s="68"/>
      <c r="K1895" s="69"/>
      <c r="L1895" s="68"/>
      <c r="M1895" s="69"/>
      <c r="N1895" s="68"/>
      <c r="O1895" s="69"/>
      <c r="P1895" s="68"/>
      <c r="Q1895" s="69"/>
      <c r="R1895" s="64"/>
      <c r="S1895" s="69"/>
      <c r="T1895" s="64"/>
      <c r="U1895" s="69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1"/>
      <c r="B1896" s="72"/>
      <c r="C1896" s="73"/>
      <c r="D1896" s="68"/>
      <c r="E1896" s="67"/>
      <c r="F1896" s="68"/>
      <c r="G1896" s="69"/>
      <c r="H1896" s="70"/>
      <c r="I1896" s="67"/>
      <c r="J1896" s="68"/>
      <c r="K1896" s="69"/>
      <c r="L1896" s="66"/>
      <c r="M1896" s="67"/>
      <c r="N1896" s="68"/>
      <c r="O1896" s="69"/>
      <c r="P1896" s="66"/>
      <c r="Q1896" s="67"/>
      <c r="R1896" s="64"/>
      <c r="S1896" s="69"/>
      <c r="T1896" s="70"/>
      <c r="U1896" s="69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3"/>
      <c r="B1897" s="64"/>
      <c r="C1897" s="65"/>
      <c r="D1897" s="66"/>
      <c r="E1897" s="67"/>
      <c r="F1897" s="68"/>
      <c r="G1897" s="69"/>
      <c r="H1897" s="70"/>
      <c r="I1897" s="67"/>
      <c r="J1897" s="68"/>
      <c r="K1897" s="69"/>
      <c r="L1897" s="66"/>
      <c r="M1897" s="67"/>
      <c r="N1897" s="68"/>
      <c r="O1897" s="69"/>
      <c r="P1897" s="66"/>
      <c r="Q1897" s="67"/>
      <c r="R1897" s="64"/>
      <c r="S1897" s="69"/>
      <c r="T1897" s="70"/>
      <c r="U1897" s="69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1"/>
      <c r="B1898" s="64"/>
      <c r="C1898" s="69"/>
      <c r="D1898" s="68"/>
      <c r="E1898" s="69"/>
      <c r="F1898" s="68"/>
      <c r="G1898" s="69"/>
      <c r="H1898" s="64"/>
      <c r="I1898" s="69"/>
      <c r="J1898" s="68"/>
      <c r="K1898" s="69"/>
      <c r="L1898" s="68"/>
      <c r="M1898" s="69"/>
      <c r="N1898" s="68"/>
      <c r="O1898" s="69"/>
      <c r="P1898" s="68"/>
      <c r="Q1898" s="69"/>
      <c r="R1898" s="64"/>
      <c r="S1898" s="69"/>
      <c r="T1898" s="64"/>
      <c r="U1898" s="69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3"/>
      <c r="B1899" s="64"/>
      <c r="C1899" s="65"/>
      <c r="D1899" s="66"/>
      <c r="E1899" s="67"/>
      <c r="F1899" s="68"/>
      <c r="G1899" s="69"/>
      <c r="H1899" s="70"/>
      <c r="I1899" s="67"/>
      <c r="J1899" s="68"/>
      <c r="K1899" s="69"/>
      <c r="L1899" s="66"/>
      <c r="M1899" s="67"/>
      <c r="N1899" s="68"/>
      <c r="O1899" s="69"/>
      <c r="P1899" s="66"/>
      <c r="Q1899" s="67"/>
      <c r="R1899" s="64"/>
      <c r="S1899" s="69"/>
      <c r="T1899" s="70"/>
      <c r="U1899" s="69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3"/>
      <c r="B1900" s="64"/>
      <c r="C1900" s="65"/>
      <c r="D1900" s="66"/>
      <c r="E1900" s="67"/>
      <c r="F1900" s="68"/>
      <c r="G1900" s="69"/>
      <c r="H1900" s="70"/>
      <c r="I1900" s="67"/>
      <c r="J1900" s="68"/>
      <c r="K1900" s="69"/>
      <c r="L1900" s="66"/>
      <c r="M1900" s="67"/>
      <c r="N1900" s="68"/>
      <c r="O1900" s="69"/>
      <c r="P1900" s="66"/>
      <c r="Q1900" s="67"/>
      <c r="R1900" s="64"/>
      <c r="S1900" s="69"/>
      <c r="T1900" s="70"/>
      <c r="U1900" s="69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3"/>
      <c r="B1901" s="64"/>
      <c r="C1901" s="65"/>
      <c r="D1901" s="66"/>
      <c r="E1901" s="67"/>
      <c r="F1901" s="68"/>
      <c r="G1901" s="69"/>
      <c r="H1901" s="70"/>
      <c r="I1901" s="67"/>
      <c r="J1901" s="68"/>
      <c r="K1901" s="69"/>
      <c r="L1901" s="66"/>
      <c r="M1901" s="67"/>
      <c r="N1901" s="68"/>
      <c r="O1901" s="69"/>
      <c r="P1901" s="66"/>
      <c r="Q1901" s="67"/>
      <c r="R1901" s="64"/>
      <c r="S1901" s="69"/>
      <c r="T1901" s="70"/>
      <c r="U1901" s="69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3"/>
      <c r="B1902" s="64"/>
      <c r="C1902" s="65"/>
      <c r="D1902" s="66"/>
      <c r="E1902" s="67"/>
      <c r="F1902" s="68"/>
      <c r="G1902" s="69"/>
      <c r="H1902" s="70"/>
      <c r="I1902" s="67"/>
      <c r="J1902" s="68"/>
      <c r="K1902" s="69"/>
      <c r="L1902" s="66"/>
      <c r="M1902" s="67"/>
      <c r="N1902" s="68"/>
      <c r="O1902" s="69"/>
      <c r="P1902" s="66"/>
      <c r="Q1902" s="67"/>
      <c r="R1902" s="64"/>
      <c r="S1902" s="69"/>
      <c r="T1902" s="70"/>
      <c r="U1902" s="69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196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2018.01.01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88" t="s">
        <v>250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287" t="str">
        <f>IF(全体項目一覧_60!AN140="","",全体項目一覧_60!AN140)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713"/>
      <c r="B1924" s="714"/>
      <c r="C1924" s="714"/>
      <c r="D1924" s="714"/>
      <c r="E1924" s="714"/>
      <c r="F1924" s="714"/>
      <c r="G1924" s="714"/>
      <c r="H1924" s="714"/>
      <c r="I1924" s="714"/>
      <c r="J1924" s="714"/>
      <c r="K1924" s="715"/>
      <c r="L1924" s="12" t="s">
        <v>18</v>
      </c>
      <c r="M1924" s="707" t="str">
        <f>$M$38</f>
        <v>％FAT （体脂肪率） は 13.0％以下 を基準とする</v>
      </c>
      <c r="N1924" s="707"/>
      <c r="O1924" s="707"/>
      <c r="P1924" s="707"/>
      <c r="Q1924" s="707"/>
      <c r="R1924" s="707"/>
      <c r="S1924" s="707"/>
      <c r="T1924" s="708" t="s">
        <v>249</v>
      </c>
      <c r="U1924" s="708"/>
      <c r="X1924" s="12"/>
      <c r="Y1924" s="114"/>
      <c r="Z1924" s="114"/>
      <c r="AA1924" s="114"/>
      <c r="AB1924" s="114"/>
      <c r="AC1924" s="114"/>
      <c r="AD1924" s="114"/>
      <c r="AE1924" s="114"/>
    </row>
    <row r="1925" spans="1:31">
      <c r="A1925" s="716"/>
      <c r="B1925" s="717"/>
      <c r="C1925" s="717"/>
      <c r="D1925" s="717"/>
      <c r="E1925" s="717"/>
      <c r="F1925" s="717"/>
      <c r="G1925" s="717"/>
      <c r="H1925" s="717"/>
      <c r="I1925" s="717"/>
      <c r="J1925" s="717"/>
      <c r="K1925" s="718"/>
      <c r="L1925" s="12" t="s">
        <v>18</v>
      </c>
      <c r="M1925" s="703" t="str">
        <f>$M$39</f>
        <v>BMI は 18.0 ～ 23.0 を標準範囲 【ＶＢ男子：中学生】 とする</v>
      </c>
      <c r="N1925" s="703"/>
      <c r="O1925" s="703"/>
      <c r="P1925" s="703"/>
      <c r="Q1925" s="703"/>
      <c r="R1925" s="703"/>
      <c r="S1925" s="703"/>
      <c r="T1925" s="704" t="str">
        <f>X1921</f>
        <v/>
      </c>
      <c r="U1925" s="705"/>
      <c r="X1925" s="12"/>
      <c r="Y1925" s="115"/>
      <c r="Z1925" s="115"/>
      <c r="AA1925" s="115"/>
      <c r="AB1925" s="115"/>
      <c r="AC1925" s="115"/>
      <c r="AD1925" s="115"/>
      <c r="AE1925" s="115"/>
    </row>
    <row r="1926" spans="1:31" ht="14.25">
      <c r="A1926" s="729" t="str">
        <f>$A$40</f>
        <v>フォーマット作成者　：　Komuro Consulting Group　小室匡史</v>
      </c>
      <c r="B1926" s="729"/>
      <c r="C1926" s="729"/>
      <c r="D1926" s="729"/>
      <c r="E1926" s="729"/>
      <c r="F1926" s="729"/>
      <c r="G1926" s="729"/>
      <c r="H1926" s="729"/>
      <c r="I1926" s="729"/>
      <c r="J1926" s="729"/>
      <c r="K1926" s="729"/>
      <c r="L1926" s="263" t="s">
        <v>18</v>
      </c>
      <c r="M1926" s="706" t="str">
        <f>$M$40</f>
        <v>LBM ： Lean Body Mass （除脂肪体重） は増加傾向が望ましい</v>
      </c>
      <c r="N1926" s="706"/>
      <c r="O1926" s="706"/>
      <c r="P1926" s="706"/>
      <c r="Q1926" s="706"/>
      <c r="R1926" s="706"/>
      <c r="S1926" s="706"/>
      <c r="T1926" s="705"/>
      <c r="U1926" s="705"/>
      <c r="X1926" s="12"/>
      <c r="Y1926" s="116"/>
      <c r="Z1926" s="116"/>
      <c r="AA1926" s="116"/>
      <c r="AB1926" s="116"/>
      <c r="AC1926" s="116"/>
      <c r="AD1926" s="116"/>
      <c r="AE1926" s="116"/>
    </row>
    <row r="1928" spans="1:31" ht="30" customHeight="1">
      <c r="A1928" s="709" t="str">
        <f>$A$1</f>
        <v>●●チームバレーボール体力指数　レーダーチャート</v>
      </c>
      <c r="B1928" s="709"/>
      <c r="C1928" s="709"/>
      <c r="D1928" s="709"/>
      <c r="E1928" s="709"/>
      <c r="F1928" s="709"/>
      <c r="G1928" s="709"/>
      <c r="H1928" s="709"/>
      <c r="I1928" s="709"/>
      <c r="J1928" s="709"/>
      <c r="K1928" s="709"/>
      <c r="L1928" s="709"/>
      <c r="M1928" s="709"/>
      <c r="N1928" s="709"/>
      <c r="O1928" s="709"/>
      <c r="P1928" s="709"/>
      <c r="Q1928" s="709"/>
      <c r="R1928" s="709"/>
      <c r="S1928" s="709"/>
      <c r="T1928" s="709"/>
      <c r="U1928" s="709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240" t="s">
        <v>10</v>
      </c>
      <c r="B1929" s="710" t="str">
        <f>IF(表示変換!B53="","",表示変換!B53)</f>
        <v/>
      </c>
      <c r="C1929" s="710"/>
      <c r="D1929" s="9"/>
      <c r="E1929" s="240" t="s">
        <v>11</v>
      </c>
      <c r="F1929" s="711" t="str">
        <f>IF(表示変換!I53="","",表示変換!I53)</f>
        <v/>
      </c>
      <c r="G1929" s="711"/>
      <c r="H1929" s="241" t="s">
        <v>12</v>
      </c>
      <c r="I1929" s="14"/>
      <c r="J1929" s="241" t="s">
        <v>13</v>
      </c>
      <c r="K1929" s="711" t="str">
        <f>IF(表示変換!J53="","",表示変換!J53)</f>
        <v/>
      </c>
      <c r="L1929" s="711"/>
      <c r="M1929" s="240" t="s">
        <v>14</v>
      </c>
      <c r="N1929" s="6"/>
      <c r="O1929" s="710" t="s">
        <v>201</v>
      </c>
      <c r="P1929" s="710"/>
      <c r="Q1929" s="710" t="str">
        <f>IF(表示変換!H53="","",表示変換!H53)</f>
        <v/>
      </c>
      <c r="R1929" s="710"/>
      <c r="S1929" s="712" t="str">
        <f>IF(入力!$C$4="","",入力!$C$4)</f>
        <v>2018.01.01</v>
      </c>
      <c r="T1929" s="712"/>
      <c r="U1929" s="9" t="s">
        <v>78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23" t="s">
        <v>5</v>
      </c>
      <c r="B1931" s="726" t="s">
        <v>6</v>
      </c>
      <c r="C1931" s="730" t="s">
        <v>0</v>
      </c>
      <c r="D1931" s="721" t="s">
        <v>202</v>
      </c>
      <c r="E1931" s="722"/>
      <c r="F1931" s="721" t="s">
        <v>228</v>
      </c>
      <c r="G1931" s="722"/>
      <c r="H1931" s="721" t="s">
        <v>272</v>
      </c>
      <c r="I1931" s="722"/>
      <c r="J1931" s="721" t="s">
        <v>26</v>
      </c>
      <c r="K1931" s="722"/>
      <c r="L1931" s="719" t="s">
        <v>181</v>
      </c>
      <c r="M1931" s="720"/>
      <c r="N1931" s="719" t="s">
        <v>42</v>
      </c>
      <c r="O1931" s="720"/>
      <c r="P1931" s="719" t="s">
        <v>27</v>
      </c>
      <c r="Q1931" s="720"/>
      <c r="R1931" s="721" t="s">
        <v>183</v>
      </c>
      <c r="S1931" s="722"/>
      <c r="T1931" s="119" t="s">
        <v>1</v>
      </c>
      <c r="U1931" s="120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24"/>
      <c r="B1932" s="727"/>
      <c r="C1932" s="731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25"/>
      <c r="B1933" s="728"/>
      <c r="C1933" s="732"/>
      <c r="D1933" s="2" t="str">
        <f>IF(表示変換!$N$5="","",表示変換!$N$5)</f>
        <v>sec</v>
      </c>
      <c r="E1933" s="4" t="s">
        <v>184</v>
      </c>
      <c r="F1933" s="2" t="str">
        <f>IF(表示変換!$O$5="","",表示変換!$O$5)</f>
        <v>sec</v>
      </c>
      <c r="G1933" s="4" t="s">
        <v>7</v>
      </c>
      <c r="H1933" s="2" t="str">
        <f>IF(表示変換!$P$5="","",表示変換!$P$5)</f>
        <v>m</v>
      </c>
      <c r="I1933" s="4" t="s">
        <v>194</v>
      </c>
      <c r="J1933" s="2" t="str">
        <f>IF(表示変換!$Q$5="","",表示変換!$Q$5)</f>
        <v>cm</v>
      </c>
      <c r="K1933" s="4" t="s">
        <v>184</v>
      </c>
      <c r="L1933" s="2" t="str">
        <f>IF(表示変換!$R$5="","",表示変換!$R$5)</f>
        <v>cm</v>
      </c>
      <c r="M1933" s="4" t="s">
        <v>184</v>
      </c>
      <c r="N1933" s="2" t="str">
        <f>IF(表示変換!$S$5="","",表示変換!$S$5)</f>
        <v>m</v>
      </c>
      <c r="O1933" s="4" t="s">
        <v>198</v>
      </c>
      <c r="P1933" s="2" t="str">
        <f>IF(表示変換!$T$5="","",表示変換!$T$5)</f>
        <v>回</v>
      </c>
      <c r="Q1933" s="4" t="s">
        <v>184</v>
      </c>
      <c r="R1933" s="2" t="str">
        <f>IF(表示変換!$U$5="","",表示変換!$U$5)</f>
        <v>m</v>
      </c>
      <c r="S1933" s="4" t="s">
        <v>194</v>
      </c>
      <c r="T1933" s="2" t="s">
        <v>229</v>
      </c>
      <c r="U1933" s="5" t="s">
        <v>230</v>
      </c>
      <c r="X1933" s="26" t="s">
        <v>187</v>
      </c>
      <c r="Y1933" s="26" t="s">
        <v>188</v>
      </c>
      <c r="Z1933" s="26" t="s">
        <v>251</v>
      </c>
      <c r="AA1933" s="26" t="s">
        <v>24</v>
      </c>
      <c r="AB1933" s="26" t="s">
        <v>189</v>
      </c>
      <c r="AC1933" s="26" t="s">
        <v>47</v>
      </c>
      <c r="AD1933" s="26" t="s">
        <v>56</v>
      </c>
      <c r="AE1933" s="11" t="s">
        <v>195</v>
      </c>
    </row>
    <row r="1934" spans="1:31">
      <c r="A1934" s="17" t="str">
        <f>IF(入力!$C$4="","",入力!$C$4)</f>
        <v>2018.01.01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2018.01.01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3"/>
      <c r="B1935" s="64"/>
      <c r="C1935" s="65"/>
      <c r="D1935" s="66"/>
      <c r="E1935" s="67"/>
      <c r="F1935" s="68"/>
      <c r="G1935" s="69"/>
      <c r="H1935" s="70"/>
      <c r="I1935" s="67"/>
      <c r="J1935" s="68"/>
      <c r="K1935" s="69"/>
      <c r="L1935" s="66"/>
      <c r="M1935" s="67"/>
      <c r="N1935" s="68"/>
      <c r="O1935" s="69"/>
      <c r="P1935" s="66"/>
      <c r="Q1935" s="67"/>
      <c r="R1935" s="64"/>
      <c r="S1935" s="69"/>
      <c r="T1935" s="70"/>
      <c r="U1935" s="69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1"/>
      <c r="B1936" s="64"/>
      <c r="C1936" s="69"/>
      <c r="D1936" s="68"/>
      <c r="E1936" s="69"/>
      <c r="F1936" s="68"/>
      <c r="G1936" s="69"/>
      <c r="H1936" s="64"/>
      <c r="I1936" s="69"/>
      <c r="J1936" s="68"/>
      <c r="K1936" s="69"/>
      <c r="L1936" s="68"/>
      <c r="M1936" s="69"/>
      <c r="N1936" s="68"/>
      <c r="O1936" s="69"/>
      <c r="P1936" s="68"/>
      <c r="Q1936" s="69"/>
      <c r="R1936" s="64"/>
      <c r="S1936" s="69"/>
      <c r="T1936" s="64"/>
      <c r="U1936" s="69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1"/>
      <c r="B1937" s="72"/>
      <c r="C1937" s="73"/>
      <c r="D1937" s="68"/>
      <c r="E1937" s="67"/>
      <c r="F1937" s="68"/>
      <c r="G1937" s="69"/>
      <c r="H1937" s="70"/>
      <c r="I1937" s="67"/>
      <c r="J1937" s="68"/>
      <c r="K1937" s="69"/>
      <c r="L1937" s="66"/>
      <c r="M1937" s="67"/>
      <c r="N1937" s="68"/>
      <c r="O1937" s="69"/>
      <c r="P1937" s="66"/>
      <c r="Q1937" s="67"/>
      <c r="R1937" s="64"/>
      <c r="S1937" s="69"/>
      <c r="T1937" s="70"/>
      <c r="U1937" s="69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3"/>
      <c r="B1938" s="64"/>
      <c r="C1938" s="65"/>
      <c r="D1938" s="66"/>
      <c r="E1938" s="67"/>
      <c r="F1938" s="68"/>
      <c r="G1938" s="69"/>
      <c r="H1938" s="70"/>
      <c r="I1938" s="67"/>
      <c r="J1938" s="68"/>
      <c r="K1938" s="69"/>
      <c r="L1938" s="66"/>
      <c r="M1938" s="67"/>
      <c r="N1938" s="68"/>
      <c r="O1938" s="69"/>
      <c r="P1938" s="66"/>
      <c r="Q1938" s="67"/>
      <c r="R1938" s="64"/>
      <c r="S1938" s="69"/>
      <c r="T1938" s="70"/>
      <c r="U1938" s="69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1"/>
      <c r="B1939" s="64"/>
      <c r="C1939" s="69"/>
      <c r="D1939" s="68"/>
      <c r="E1939" s="69"/>
      <c r="F1939" s="68"/>
      <c r="G1939" s="69"/>
      <c r="H1939" s="64"/>
      <c r="I1939" s="69"/>
      <c r="J1939" s="68"/>
      <c r="K1939" s="69"/>
      <c r="L1939" s="68"/>
      <c r="M1939" s="69"/>
      <c r="N1939" s="68"/>
      <c r="O1939" s="69"/>
      <c r="P1939" s="68"/>
      <c r="Q1939" s="69"/>
      <c r="R1939" s="64"/>
      <c r="S1939" s="69"/>
      <c r="T1939" s="64"/>
      <c r="U1939" s="69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3"/>
      <c r="B1940" s="64"/>
      <c r="C1940" s="65"/>
      <c r="D1940" s="66"/>
      <c r="E1940" s="67"/>
      <c r="F1940" s="68"/>
      <c r="G1940" s="69"/>
      <c r="H1940" s="70"/>
      <c r="I1940" s="67"/>
      <c r="J1940" s="68"/>
      <c r="K1940" s="69"/>
      <c r="L1940" s="66"/>
      <c r="M1940" s="67"/>
      <c r="N1940" s="68"/>
      <c r="O1940" s="69"/>
      <c r="P1940" s="66"/>
      <c r="Q1940" s="67"/>
      <c r="R1940" s="64"/>
      <c r="S1940" s="69"/>
      <c r="T1940" s="70"/>
      <c r="U1940" s="69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3"/>
      <c r="B1941" s="64"/>
      <c r="C1941" s="65"/>
      <c r="D1941" s="66"/>
      <c r="E1941" s="67"/>
      <c r="F1941" s="68"/>
      <c r="G1941" s="69"/>
      <c r="H1941" s="70"/>
      <c r="I1941" s="67"/>
      <c r="J1941" s="68"/>
      <c r="K1941" s="69"/>
      <c r="L1941" s="66"/>
      <c r="M1941" s="67"/>
      <c r="N1941" s="68"/>
      <c r="O1941" s="69"/>
      <c r="P1941" s="66"/>
      <c r="Q1941" s="67"/>
      <c r="R1941" s="64"/>
      <c r="S1941" s="69"/>
      <c r="T1941" s="70"/>
      <c r="U1941" s="69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3"/>
      <c r="B1942" s="64"/>
      <c r="C1942" s="65"/>
      <c r="D1942" s="66"/>
      <c r="E1942" s="67"/>
      <c r="F1942" s="68"/>
      <c r="G1942" s="69"/>
      <c r="H1942" s="70"/>
      <c r="I1942" s="67"/>
      <c r="J1942" s="68"/>
      <c r="K1942" s="69"/>
      <c r="L1942" s="66"/>
      <c r="M1942" s="67"/>
      <c r="N1942" s="68"/>
      <c r="O1942" s="69"/>
      <c r="P1942" s="66"/>
      <c r="Q1942" s="67"/>
      <c r="R1942" s="64"/>
      <c r="S1942" s="69"/>
      <c r="T1942" s="70"/>
      <c r="U1942" s="69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3"/>
      <c r="B1943" s="64"/>
      <c r="C1943" s="65"/>
      <c r="D1943" s="66"/>
      <c r="E1943" s="67"/>
      <c r="F1943" s="68"/>
      <c r="G1943" s="69"/>
      <c r="H1943" s="70"/>
      <c r="I1943" s="67"/>
      <c r="J1943" s="68"/>
      <c r="K1943" s="69"/>
      <c r="L1943" s="66"/>
      <c r="M1943" s="67"/>
      <c r="N1943" s="68"/>
      <c r="O1943" s="69"/>
      <c r="P1943" s="66"/>
      <c r="Q1943" s="67"/>
      <c r="R1943" s="64"/>
      <c r="S1943" s="69"/>
      <c r="T1943" s="70"/>
      <c r="U1943" s="69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196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2018.01.01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88" t="s">
        <v>250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287" t="str">
        <f>IF(全体項目一覧_60!AN141="","",全体項目一覧_60!AN141)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713"/>
      <c r="B1965" s="714"/>
      <c r="C1965" s="714"/>
      <c r="D1965" s="714"/>
      <c r="E1965" s="714"/>
      <c r="F1965" s="714"/>
      <c r="G1965" s="714"/>
      <c r="H1965" s="714"/>
      <c r="I1965" s="714"/>
      <c r="J1965" s="714"/>
      <c r="K1965" s="715"/>
      <c r="L1965" s="12" t="s">
        <v>18</v>
      </c>
      <c r="M1965" s="707" t="str">
        <f>$M$38</f>
        <v>％FAT （体脂肪率） は 13.0％以下 を基準とする</v>
      </c>
      <c r="N1965" s="707"/>
      <c r="O1965" s="707"/>
      <c r="P1965" s="707"/>
      <c r="Q1965" s="707"/>
      <c r="R1965" s="707"/>
      <c r="S1965" s="707"/>
      <c r="T1965" s="708" t="s">
        <v>249</v>
      </c>
      <c r="U1965" s="708"/>
      <c r="X1965" s="12"/>
      <c r="Y1965" s="114"/>
      <c r="Z1965" s="114"/>
      <c r="AA1965" s="114"/>
      <c r="AB1965" s="114"/>
      <c r="AC1965" s="114"/>
      <c r="AD1965" s="114"/>
      <c r="AE1965" s="114"/>
    </row>
    <row r="1966" spans="1:31">
      <c r="A1966" s="716"/>
      <c r="B1966" s="717"/>
      <c r="C1966" s="717"/>
      <c r="D1966" s="717"/>
      <c r="E1966" s="717"/>
      <c r="F1966" s="717"/>
      <c r="G1966" s="717"/>
      <c r="H1966" s="717"/>
      <c r="I1966" s="717"/>
      <c r="J1966" s="717"/>
      <c r="K1966" s="718"/>
      <c r="L1966" s="12" t="s">
        <v>18</v>
      </c>
      <c r="M1966" s="703" t="str">
        <f>$M$39</f>
        <v>BMI は 18.0 ～ 23.0 を標準範囲 【ＶＢ男子：中学生】 とする</v>
      </c>
      <c r="N1966" s="703"/>
      <c r="O1966" s="703"/>
      <c r="P1966" s="703"/>
      <c r="Q1966" s="703"/>
      <c r="R1966" s="703"/>
      <c r="S1966" s="703"/>
      <c r="T1966" s="704" t="str">
        <f>X1962</f>
        <v/>
      </c>
      <c r="U1966" s="705"/>
      <c r="X1966" s="12"/>
      <c r="Y1966" s="115"/>
      <c r="Z1966" s="115"/>
      <c r="AA1966" s="115"/>
      <c r="AB1966" s="115"/>
      <c r="AC1966" s="115"/>
      <c r="AD1966" s="115"/>
      <c r="AE1966" s="115"/>
    </row>
    <row r="1967" spans="1:31" ht="14.25">
      <c r="A1967" s="729" t="str">
        <f>$A$40</f>
        <v>フォーマット作成者　：　Komuro Consulting Group　小室匡史</v>
      </c>
      <c r="B1967" s="729"/>
      <c r="C1967" s="729"/>
      <c r="D1967" s="729"/>
      <c r="E1967" s="729"/>
      <c r="F1967" s="729"/>
      <c r="G1967" s="729"/>
      <c r="H1967" s="729"/>
      <c r="I1967" s="729"/>
      <c r="J1967" s="729"/>
      <c r="K1967" s="729"/>
      <c r="L1967" s="263" t="s">
        <v>18</v>
      </c>
      <c r="M1967" s="706" t="str">
        <f>$M$40</f>
        <v>LBM ： Lean Body Mass （除脂肪体重） は増加傾向が望ましい</v>
      </c>
      <c r="N1967" s="706"/>
      <c r="O1967" s="706"/>
      <c r="P1967" s="706"/>
      <c r="Q1967" s="706"/>
      <c r="R1967" s="706"/>
      <c r="S1967" s="706"/>
      <c r="T1967" s="705"/>
      <c r="U1967" s="705"/>
      <c r="X1967" s="12"/>
      <c r="Y1967" s="116"/>
      <c r="Z1967" s="116"/>
      <c r="AA1967" s="116"/>
      <c r="AB1967" s="116"/>
      <c r="AC1967" s="116"/>
      <c r="AD1967" s="116"/>
      <c r="AE1967" s="116"/>
    </row>
    <row r="1969" spans="1:31" ht="30" customHeight="1">
      <c r="A1969" s="709" t="str">
        <f>$A$1</f>
        <v>●●チームバレーボール体力指数　レーダーチャート</v>
      </c>
      <c r="B1969" s="709"/>
      <c r="C1969" s="709"/>
      <c r="D1969" s="709"/>
      <c r="E1969" s="709"/>
      <c r="F1969" s="709"/>
      <c r="G1969" s="709"/>
      <c r="H1969" s="709"/>
      <c r="I1969" s="709"/>
      <c r="J1969" s="709"/>
      <c r="K1969" s="709"/>
      <c r="L1969" s="709"/>
      <c r="M1969" s="709"/>
      <c r="N1969" s="709"/>
      <c r="O1969" s="709"/>
      <c r="P1969" s="709"/>
      <c r="Q1969" s="709"/>
      <c r="R1969" s="709"/>
      <c r="S1969" s="709"/>
      <c r="T1969" s="709"/>
      <c r="U1969" s="709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240" t="s">
        <v>10</v>
      </c>
      <c r="B1970" s="710" t="str">
        <f>IF(表示変換!B54="","",表示変換!B54)</f>
        <v/>
      </c>
      <c r="C1970" s="710"/>
      <c r="D1970" s="9"/>
      <c r="E1970" s="240" t="s">
        <v>11</v>
      </c>
      <c r="F1970" s="711" t="str">
        <f>IF(表示変換!I54="","",表示変換!I54)</f>
        <v/>
      </c>
      <c r="G1970" s="711"/>
      <c r="H1970" s="241" t="s">
        <v>197</v>
      </c>
      <c r="I1970" s="14"/>
      <c r="J1970" s="241" t="s">
        <v>13</v>
      </c>
      <c r="K1970" s="711" t="str">
        <f>IF(表示変換!J54="","",表示変換!J54)</f>
        <v/>
      </c>
      <c r="L1970" s="711"/>
      <c r="M1970" s="240" t="s">
        <v>193</v>
      </c>
      <c r="N1970" s="6"/>
      <c r="O1970" s="710" t="s">
        <v>201</v>
      </c>
      <c r="P1970" s="710"/>
      <c r="Q1970" s="710" t="str">
        <f>IF(表示変換!H54="","",表示変換!H54)</f>
        <v/>
      </c>
      <c r="R1970" s="710"/>
      <c r="S1970" s="712" t="str">
        <f>IF(入力!$C$4="","",入力!$C$4)</f>
        <v>2018.01.01</v>
      </c>
      <c r="T1970" s="712"/>
      <c r="U1970" s="9" t="s">
        <v>78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23" t="s">
        <v>5</v>
      </c>
      <c r="B1972" s="726" t="s">
        <v>227</v>
      </c>
      <c r="C1972" s="730" t="s">
        <v>0</v>
      </c>
      <c r="D1972" s="721" t="s">
        <v>202</v>
      </c>
      <c r="E1972" s="722"/>
      <c r="F1972" s="721" t="s">
        <v>180</v>
      </c>
      <c r="G1972" s="722"/>
      <c r="H1972" s="721" t="s">
        <v>272</v>
      </c>
      <c r="I1972" s="722"/>
      <c r="J1972" s="721" t="s">
        <v>26</v>
      </c>
      <c r="K1972" s="722"/>
      <c r="L1972" s="719" t="s">
        <v>203</v>
      </c>
      <c r="M1972" s="720"/>
      <c r="N1972" s="719" t="s">
        <v>182</v>
      </c>
      <c r="O1972" s="720"/>
      <c r="P1972" s="719" t="s">
        <v>27</v>
      </c>
      <c r="Q1972" s="720"/>
      <c r="R1972" s="721" t="s">
        <v>183</v>
      </c>
      <c r="S1972" s="722"/>
      <c r="T1972" s="119" t="s">
        <v>1</v>
      </c>
      <c r="U1972" s="120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24"/>
      <c r="B1973" s="727"/>
      <c r="C1973" s="731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25"/>
      <c r="B1974" s="728"/>
      <c r="C1974" s="732"/>
      <c r="D1974" s="2" t="str">
        <f>IF(表示変換!$N$5="","",表示変換!$N$5)</f>
        <v>sec</v>
      </c>
      <c r="E1974" s="4" t="s">
        <v>184</v>
      </c>
      <c r="F1974" s="2" t="str">
        <f>IF(表示変換!$O$5="","",表示変換!$O$5)</f>
        <v>sec</v>
      </c>
      <c r="G1974" s="4" t="s">
        <v>184</v>
      </c>
      <c r="H1974" s="2" t="str">
        <f>IF(表示変換!$P$5="","",表示変換!$P$5)</f>
        <v>m</v>
      </c>
      <c r="I1974" s="4" t="s">
        <v>184</v>
      </c>
      <c r="J1974" s="2" t="str">
        <f>IF(表示変換!$Q$5="","",表示変換!$Q$5)</f>
        <v>cm</v>
      </c>
      <c r="K1974" s="4" t="s">
        <v>184</v>
      </c>
      <c r="L1974" s="2" t="str">
        <f>IF(表示変換!$R$5="","",表示変換!$R$5)</f>
        <v>cm</v>
      </c>
      <c r="M1974" s="4" t="s">
        <v>184</v>
      </c>
      <c r="N1974" s="2" t="str">
        <f>IF(表示変換!$S$5="","",表示変換!$S$5)</f>
        <v>m</v>
      </c>
      <c r="O1974" s="4" t="s">
        <v>184</v>
      </c>
      <c r="P1974" s="2" t="str">
        <f>IF(表示変換!$T$5="","",表示変換!$T$5)</f>
        <v>回</v>
      </c>
      <c r="Q1974" s="4" t="s">
        <v>184</v>
      </c>
      <c r="R1974" s="2" t="str">
        <f>IF(表示変換!$U$5="","",表示変換!$U$5)</f>
        <v>m</v>
      </c>
      <c r="S1974" s="4" t="s">
        <v>184</v>
      </c>
      <c r="T1974" s="2" t="s">
        <v>185</v>
      </c>
      <c r="U1974" s="5" t="s">
        <v>186</v>
      </c>
      <c r="X1974" s="26" t="s">
        <v>187</v>
      </c>
      <c r="Y1974" s="26" t="s">
        <v>188</v>
      </c>
      <c r="Z1974" s="26" t="s">
        <v>251</v>
      </c>
      <c r="AA1974" s="26" t="s">
        <v>24</v>
      </c>
      <c r="AB1974" s="26" t="s">
        <v>189</v>
      </c>
      <c r="AC1974" s="26" t="s">
        <v>190</v>
      </c>
      <c r="AD1974" s="26" t="s">
        <v>191</v>
      </c>
      <c r="AE1974" s="11" t="s">
        <v>192</v>
      </c>
    </row>
    <row r="1975" spans="1:31">
      <c r="A1975" s="17" t="str">
        <f>IF(入力!$C$4="","",入力!$C$4)</f>
        <v>2018.01.01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2018.01.01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3"/>
      <c r="B1976" s="64"/>
      <c r="C1976" s="65"/>
      <c r="D1976" s="66"/>
      <c r="E1976" s="67"/>
      <c r="F1976" s="68"/>
      <c r="G1976" s="69"/>
      <c r="H1976" s="70"/>
      <c r="I1976" s="67"/>
      <c r="J1976" s="68"/>
      <c r="K1976" s="69"/>
      <c r="L1976" s="66"/>
      <c r="M1976" s="67"/>
      <c r="N1976" s="68"/>
      <c r="O1976" s="69"/>
      <c r="P1976" s="66"/>
      <c r="Q1976" s="67"/>
      <c r="R1976" s="64"/>
      <c r="S1976" s="69"/>
      <c r="T1976" s="70"/>
      <c r="U1976" s="69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1"/>
      <c r="B1977" s="64"/>
      <c r="C1977" s="69"/>
      <c r="D1977" s="68"/>
      <c r="E1977" s="69"/>
      <c r="F1977" s="68"/>
      <c r="G1977" s="69"/>
      <c r="H1977" s="64"/>
      <c r="I1977" s="69"/>
      <c r="J1977" s="68"/>
      <c r="K1977" s="69"/>
      <c r="L1977" s="68"/>
      <c r="M1977" s="69"/>
      <c r="N1977" s="68"/>
      <c r="O1977" s="69"/>
      <c r="P1977" s="68"/>
      <c r="Q1977" s="69"/>
      <c r="R1977" s="64"/>
      <c r="S1977" s="69"/>
      <c r="T1977" s="64"/>
      <c r="U1977" s="69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1"/>
      <c r="B1978" s="72"/>
      <c r="C1978" s="73"/>
      <c r="D1978" s="68"/>
      <c r="E1978" s="67"/>
      <c r="F1978" s="68"/>
      <c r="G1978" s="69"/>
      <c r="H1978" s="70"/>
      <c r="I1978" s="67"/>
      <c r="J1978" s="68"/>
      <c r="K1978" s="69"/>
      <c r="L1978" s="66"/>
      <c r="M1978" s="67"/>
      <c r="N1978" s="68"/>
      <c r="O1978" s="69"/>
      <c r="P1978" s="66"/>
      <c r="Q1978" s="67"/>
      <c r="R1978" s="64"/>
      <c r="S1978" s="69"/>
      <c r="T1978" s="70"/>
      <c r="U1978" s="69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3"/>
      <c r="B1979" s="64"/>
      <c r="C1979" s="65"/>
      <c r="D1979" s="66"/>
      <c r="E1979" s="67"/>
      <c r="F1979" s="68"/>
      <c r="G1979" s="69"/>
      <c r="H1979" s="70"/>
      <c r="I1979" s="67"/>
      <c r="J1979" s="68"/>
      <c r="K1979" s="69"/>
      <c r="L1979" s="66"/>
      <c r="M1979" s="67"/>
      <c r="N1979" s="68"/>
      <c r="O1979" s="69"/>
      <c r="P1979" s="66"/>
      <c r="Q1979" s="67"/>
      <c r="R1979" s="64"/>
      <c r="S1979" s="69"/>
      <c r="T1979" s="70"/>
      <c r="U1979" s="69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1"/>
      <c r="B1980" s="64"/>
      <c r="C1980" s="69"/>
      <c r="D1980" s="68"/>
      <c r="E1980" s="69"/>
      <c r="F1980" s="68"/>
      <c r="G1980" s="69"/>
      <c r="H1980" s="64"/>
      <c r="I1980" s="69"/>
      <c r="J1980" s="68"/>
      <c r="K1980" s="69"/>
      <c r="L1980" s="68"/>
      <c r="M1980" s="69"/>
      <c r="N1980" s="68"/>
      <c r="O1980" s="69"/>
      <c r="P1980" s="68"/>
      <c r="Q1980" s="69"/>
      <c r="R1980" s="64"/>
      <c r="S1980" s="69"/>
      <c r="T1980" s="64"/>
      <c r="U1980" s="69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3"/>
      <c r="B1981" s="64"/>
      <c r="C1981" s="65"/>
      <c r="D1981" s="66"/>
      <c r="E1981" s="67"/>
      <c r="F1981" s="68"/>
      <c r="G1981" s="69"/>
      <c r="H1981" s="70"/>
      <c r="I1981" s="67"/>
      <c r="J1981" s="68"/>
      <c r="K1981" s="69"/>
      <c r="L1981" s="66"/>
      <c r="M1981" s="67"/>
      <c r="N1981" s="68"/>
      <c r="O1981" s="69"/>
      <c r="P1981" s="66"/>
      <c r="Q1981" s="67"/>
      <c r="R1981" s="64"/>
      <c r="S1981" s="69"/>
      <c r="T1981" s="70"/>
      <c r="U1981" s="69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3"/>
      <c r="B1982" s="64"/>
      <c r="C1982" s="65"/>
      <c r="D1982" s="66"/>
      <c r="E1982" s="67"/>
      <c r="F1982" s="68"/>
      <c r="G1982" s="69"/>
      <c r="H1982" s="70"/>
      <c r="I1982" s="67"/>
      <c r="J1982" s="68"/>
      <c r="K1982" s="69"/>
      <c r="L1982" s="66"/>
      <c r="M1982" s="67"/>
      <c r="N1982" s="68"/>
      <c r="O1982" s="69"/>
      <c r="P1982" s="66"/>
      <c r="Q1982" s="67"/>
      <c r="R1982" s="64"/>
      <c r="S1982" s="69"/>
      <c r="T1982" s="70"/>
      <c r="U1982" s="69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3"/>
      <c r="B1983" s="64"/>
      <c r="C1983" s="65"/>
      <c r="D1983" s="66"/>
      <c r="E1983" s="67"/>
      <c r="F1983" s="68"/>
      <c r="G1983" s="69"/>
      <c r="H1983" s="70"/>
      <c r="I1983" s="67"/>
      <c r="J1983" s="68"/>
      <c r="K1983" s="69"/>
      <c r="L1983" s="66"/>
      <c r="M1983" s="67"/>
      <c r="N1983" s="68"/>
      <c r="O1983" s="69"/>
      <c r="P1983" s="66"/>
      <c r="Q1983" s="67"/>
      <c r="R1983" s="64"/>
      <c r="S1983" s="69"/>
      <c r="T1983" s="70"/>
      <c r="U1983" s="69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3"/>
      <c r="B1984" s="64"/>
      <c r="C1984" s="65"/>
      <c r="D1984" s="66"/>
      <c r="E1984" s="67"/>
      <c r="F1984" s="68"/>
      <c r="G1984" s="69"/>
      <c r="H1984" s="70"/>
      <c r="I1984" s="67"/>
      <c r="J1984" s="68"/>
      <c r="K1984" s="69"/>
      <c r="L1984" s="66"/>
      <c r="M1984" s="67"/>
      <c r="N1984" s="68"/>
      <c r="O1984" s="69"/>
      <c r="P1984" s="66"/>
      <c r="Q1984" s="67"/>
      <c r="R1984" s="64"/>
      <c r="S1984" s="69"/>
      <c r="T1984" s="70"/>
      <c r="U1984" s="69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72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2018.01.01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88" t="s">
        <v>250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287" t="str">
        <f>IF(全体項目一覧_60!AN142="","",全体項目一覧_60!AN142)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713"/>
      <c r="B2006" s="714"/>
      <c r="C2006" s="714"/>
      <c r="D2006" s="714"/>
      <c r="E2006" s="714"/>
      <c r="F2006" s="714"/>
      <c r="G2006" s="714"/>
      <c r="H2006" s="714"/>
      <c r="I2006" s="714"/>
      <c r="J2006" s="714"/>
      <c r="K2006" s="715"/>
      <c r="L2006" s="12" t="s">
        <v>18</v>
      </c>
      <c r="M2006" s="707" t="str">
        <f>$M$38</f>
        <v>％FAT （体脂肪率） は 13.0％以下 を基準とする</v>
      </c>
      <c r="N2006" s="707"/>
      <c r="O2006" s="707"/>
      <c r="P2006" s="707"/>
      <c r="Q2006" s="707"/>
      <c r="R2006" s="707"/>
      <c r="S2006" s="707"/>
      <c r="T2006" s="708" t="s">
        <v>249</v>
      </c>
      <c r="U2006" s="708"/>
      <c r="X2006" s="12"/>
      <c r="Y2006" s="114"/>
      <c r="Z2006" s="114"/>
      <c r="AA2006" s="114"/>
      <c r="AB2006" s="114"/>
      <c r="AC2006" s="114"/>
      <c r="AD2006" s="114"/>
      <c r="AE2006" s="114"/>
    </row>
    <row r="2007" spans="1:31">
      <c r="A2007" s="716"/>
      <c r="B2007" s="717"/>
      <c r="C2007" s="717"/>
      <c r="D2007" s="717"/>
      <c r="E2007" s="717"/>
      <c r="F2007" s="717"/>
      <c r="G2007" s="717"/>
      <c r="H2007" s="717"/>
      <c r="I2007" s="717"/>
      <c r="J2007" s="717"/>
      <c r="K2007" s="718"/>
      <c r="L2007" s="12" t="s">
        <v>18</v>
      </c>
      <c r="M2007" s="703" t="str">
        <f>$M$39</f>
        <v>BMI は 18.0 ～ 23.0 を標準範囲 【ＶＢ男子：中学生】 とする</v>
      </c>
      <c r="N2007" s="703"/>
      <c r="O2007" s="703"/>
      <c r="P2007" s="703"/>
      <c r="Q2007" s="703"/>
      <c r="R2007" s="703"/>
      <c r="S2007" s="703"/>
      <c r="T2007" s="704" t="str">
        <f>X2003</f>
        <v/>
      </c>
      <c r="U2007" s="705"/>
      <c r="X2007" s="12"/>
      <c r="Y2007" s="115"/>
      <c r="Z2007" s="115"/>
      <c r="AA2007" s="115"/>
      <c r="AB2007" s="115"/>
      <c r="AC2007" s="115"/>
      <c r="AD2007" s="115"/>
      <c r="AE2007" s="115"/>
    </row>
    <row r="2008" spans="1:31" ht="14.25">
      <c r="A2008" s="729" t="str">
        <f>$A$40</f>
        <v>フォーマット作成者　：　Komuro Consulting Group　小室匡史</v>
      </c>
      <c r="B2008" s="729"/>
      <c r="C2008" s="729"/>
      <c r="D2008" s="729"/>
      <c r="E2008" s="729"/>
      <c r="F2008" s="729"/>
      <c r="G2008" s="729"/>
      <c r="H2008" s="729"/>
      <c r="I2008" s="729"/>
      <c r="J2008" s="729"/>
      <c r="K2008" s="729"/>
      <c r="L2008" s="263" t="s">
        <v>18</v>
      </c>
      <c r="M2008" s="706" t="str">
        <f>$M$40</f>
        <v>LBM ： Lean Body Mass （除脂肪体重） は増加傾向が望ましい</v>
      </c>
      <c r="N2008" s="706"/>
      <c r="O2008" s="706"/>
      <c r="P2008" s="706"/>
      <c r="Q2008" s="706"/>
      <c r="R2008" s="706"/>
      <c r="S2008" s="706"/>
      <c r="T2008" s="705"/>
      <c r="U2008" s="705"/>
      <c r="X2008" s="12"/>
      <c r="Y2008" s="116"/>
      <c r="Z2008" s="116"/>
      <c r="AA2008" s="116"/>
      <c r="AB2008" s="116"/>
      <c r="AC2008" s="116"/>
      <c r="AD2008" s="116"/>
      <c r="AE2008" s="116"/>
    </row>
    <row r="2010" spans="1:31" ht="30" customHeight="1">
      <c r="A2010" s="709" t="str">
        <f>$A$1</f>
        <v>●●チームバレーボール体力指数　レーダーチャート</v>
      </c>
      <c r="B2010" s="709"/>
      <c r="C2010" s="709"/>
      <c r="D2010" s="709"/>
      <c r="E2010" s="709"/>
      <c r="F2010" s="709"/>
      <c r="G2010" s="709"/>
      <c r="H2010" s="709"/>
      <c r="I2010" s="709"/>
      <c r="J2010" s="709"/>
      <c r="K2010" s="709"/>
      <c r="L2010" s="709"/>
      <c r="M2010" s="709"/>
      <c r="N2010" s="709"/>
      <c r="O2010" s="709"/>
      <c r="P2010" s="709"/>
      <c r="Q2010" s="709"/>
      <c r="R2010" s="709"/>
      <c r="S2010" s="709"/>
      <c r="T2010" s="709"/>
      <c r="U2010" s="709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240" t="s">
        <v>10</v>
      </c>
      <c r="B2011" s="710" t="str">
        <f>IF(表示変換!B55="","",表示変換!B55)</f>
        <v/>
      </c>
      <c r="C2011" s="710"/>
      <c r="D2011" s="9"/>
      <c r="E2011" s="240" t="s">
        <v>11</v>
      </c>
      <c r="F2011" s="711" t="str">
        <f>IF(表示変換!I55="","",表示変換!I55)</f>
        <v/>
      </c>
      <c r="G2011" s="711"/>
      <c r="H2011" s="241" t="s">
        <v>197</v>
      </c>
      <c r="I2011" s="14"/>
      <c r="J2011" s="241" t="s">
        <v>13</v>
      </c>
      <c r="K2011" s="711" t="str">
        <f>IF(表示変換!J55="","",表示変換!J55)</f>
        <v/>
      </c>
      <c r="L2011" s="711"/>
      <c r="M2011" s="240" t="s">
        <v>193</v>
      </c>
      <c r="N2011" s="6"/>
      <c r="O2011" s="710" t="s">
        <v>201</v>
      </c>
      <c r="P2011" s="710"/>
      <c r="Q2011" s="710" t="str">
        <f>IF(表示変換!H55="","",表示変換!H55)</f>
        <v/>
      </c>
      <c r="R2011" s="710"/>
      <c r="S2011" s="712" t="str">
        <f>IF(入力!$C$4="","",入力!$C$4)</f>
        <v>2018.01.01</v>
      </c>
      <c r="T2011" s="712"/>
      <c r="U2011" s="9" t="s">
        <v>78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23" t="s">
        <v>5</v>
      </c>
      <c r="B2013" s="726" t="s">
        <v>208</v>
      </c>
      <c r="C2013" s="730" t="s">
        <v>0</v>
      </c>
      <c r="D2013" s="721" t="s">
        <v>202</v>
      </c>
      <c r="E2013" s="722"/>
      <c r="F2013" s="721" t="s">
        <v>180</v>
      </c>
      <c r="G2013" s="722"/>
      <c r="H2013" s="721" t="s">
        <v>272</v>
      </c>
      <c r="I2013" s="722"/>
      <c r="J2013" s="721" t="s">
        <v>26</v>
      </c>
      <c r="K2013" s="722"/>
      <c r="L2013" s="719" t="s">
        <v>181</v>
      </c>
      <c r="M2013" s="720"/>
      <c r="N2013" s="719" t="s">
        <v>182</v>
      </c>
      <c r="O2013" s="720"/>
      <c r="P2013" s="719" t="s">
        <v>27</v>
      </c>
      <c r="Q2013" s="720"/>
      <c r="R2013" s="721" t="s">
        <v>183</v>
      </c>
      <c r="S2013" s="722"/>
      <c r="T2013" s="119" t="s">
        <v>1</v>
      </c>
      <c r="U2013" s="120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24"/>
      <c r="B2014" s="727"/>
      <c r="C2014" s="731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25"/>
      <c r="B2015" s="728"/>
      <c r="C2015" s="732"/>
      <c r="D2015" s="2" t="str">
        <f>IF(表示変換!$N$5="","",表示変換!$N$5)</f>
        <v>sec</v>
      </c>
      <c r="E2015" s="4" t="s">
        <v>184</v>
      </c>
      <c r="F2015" s="2" t="str">
        <f>IF(表示変換!$O$5="","",表示変換!$O$5)</f>
        <v>sec</v>
      </c>
      <c r="G2015" s="4" t="s">
        <v>184</v>
      </c>
      <c r="H2015" s="2" t="str">
        <f>IF(表示変換!$P$5="","",表示変換!$P$5)</f>
        <v>m</v>
      </c>
      <c r="I2015" s="4" t="s">
        <v>184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184</v>
      </c>
      <c r="N2015" s="2" t="str">
        <f>IF(表示変換!$S$5="","",表示変換!$S$5)</f>
        <v>m</v>
      </c>
      <c r="O2015" s="4" t="s">
        <v>184</v>
      </c>
      <c r="P2015" s="2" t="str">
        <f>IF(表示変換!$T$5="","",表示変換!$T$5)</f>
        <v>回</v>
      </c>
      <c r="Q2015" s="4" t="s">
        <v>198</v>
      </c>
      <c r="R2015" s="2" t="str">
        <f>IF(表示変換!$U$5="","",表示変換!$U$5)</f>
        <v>m</v>
      </c>
      <c r="S2015" s="4" t="s">
        <v>184</v>
      </c>
      <c r="T2015" s="2" t="s">
        <v>185</v>
      </c>
      <c r="U2015" s="5" t="s">
        <v>186</v>
      </c>
      <c r="X2015" s="26" t="s">
        <v>187</v>
      </c>
      <c r="Y2015" s="26" t="s">
        <v>188</v>
      </c>
      <c r="Z2015" s="26" t="s">
        <v>251</v>
      </c>
      <c r="AA2015" s="26" t="s">
        <v>24</v>
      </c>
      <c r="AB2015" s="26" t="s">
        <v>231</v>
      </c>
      <c r="AC2015" s="26" t="s">
        <v>190</v>
      </c>
      <c r="AD2015" s="26" t="s">
        <v>191</v>
      </c>
      <c r="AE2015" s="11" t="s">
        <v>232</v>
      </c>
    </row>
    <row r="2016" spans="1:31">
      <c r="A2016" s="17" t="str">
        <f>IF(入力!$C$4="","",入力!$C$4)</f>
        <v>2018.01.01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2018.01.01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3"/>
      <c r="B2017" s="64"/>
      <c r="C2017" s="65"/>
      <c r="D2017" s="66"/>
      <c r="E2017" s="67"/>
      <c r="F2017" s="68"/>
      <c r="G2017" s="69"/>
      <c r="H2017" s="70"/>
      <c r="I2017" s="67"/>
      <c r="J2017" s="68"/>
      <c r="K2017" s="69"/>
      <c r="L2017" s="66"/>
      <c r="M2017" s="67"/>
      <c r="N2017" s="68"/>
      <c r="O2017" s="69"/>
      <c r="P2017" s="66"/>
      <c r="Q2017" s="67"/>
      <c r="R2017" s="64"/>
      <c r="S2017" s="69"/>
      <c r="T2017" s="70"/>
      <c r="U2017" s="69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1"/>
      <c r="B2018" s="64"/>
      <c r="C2018" s="69"/>
      <c r="D2018" s="68"/>
      <c r="E2018" s="69"/>
      <c r="F2018" s="68"/>
      <c r="G2018" s="69"/>
      <c r="H2018" s="64"/>
      <c r="I2018" s="69"/>
      <c r="J2018" s="68"/>
      <c r="K2018" s="69"/>
      <c r="L2018" s="68"/>
      <c r="M2018" s="69"/>
      <c r="N2018" s="68"/>
      <c r="O2018" s="69"/>
      <c r="P2018" s="68"/>
      <c r="Q2018" s="69"/>
      <c r="R2018" s="64"/>
      <c r="S2018" s="69"/>
      <c r="T2018" s="64"/>
      <c r="U2018" s="69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1"/>
      <c r="B2019" s="72"/>
      <c r="C2019" s="73"/>
      <c r="D2019" s="68"/>
      <c r="E2019" s="67"/>
      <c r="F2019" s="68"/>
      <c r="G2019" s="69"/>
      <c r="H2019" s="70"/>
      <c r="I2019" s="67"/>
      <c r="J2019" s="68"/>
      <c r="K2019" s="69"/>
      <c r="L2019" s="66"/>
      <c r="M2019" s="67"/>
      <c r="N2019" s="68"/>
      <c r="O2019" s="69"/>
      <c r="P2019" s="66"/>
      <c r="Q2019" s="67"/>
      <c r="R2019" s="64"/>
      <c r="S2019" s="69"/>
      <c r="T2019" s="70"/>
      <c r="U2019" s="69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3"/>
      <c r="B2020" s="64"/>
      <c r="C2020" s="65"/>
      <c r="D2020" s="66"/>
      <c r="E2020" s="67"/>
      <c r="F2020" s="68"/>
      <c r="G2020" s="69"/>
      <c r="H2020" s="70"/>
      <c r="I2020" s="67"/>
      <c r="J2020" s="68"/>
      <c r="K2020" s="69"/>
      <c r="L2020" s="66"/>
      <c r="M2020" s="67"/>
      <c r="N2020" s="68"/>
      <c r="O2020" s="69"/>
      <c r="P2020" s="66"/>
      <c r="Q2020" s="67"/>
      <c r="R2020" s="64"/>
      <c r="S2020" s="69"/>
      <c r="T2020" s="70"/>
      <c r="U2020" s="69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1"/>
      <c r="B2021" s="64"/>
      <c r="C2021" s="69"/>
      <c r="D2021" s="68"/>
      <c r="E2021" s="69"/>
      <c r="F2021" s="68"/>
      <c r="G2021" s="69"/>
      <c r="H2021" s="64"/>
      <c r="I2021" s="69"/>
      <c r="J2021" s="68"/>
      <c r="K2021" s="69"/>
      <c r="L2021" s="68"/>
      <c r="M2021" s="69"/>
      <c r="N2021" s="68"/>
      <c r="O2021" s="69"/>
      <c r="P2021" s="68"/>
      <c r="Q2021" s="69"/>
      <c r="R2021" s="64"/>
      <c r="S2021" s="69"/>
      <c r="T2021" s="64"/>
      <c r="U2021" s="69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3"/>
      <c r="B2022" s="64"/>
      <c r="C2022" s="65"/>
      <c r="D2022" s="66"/>
      <c r="E2022" s="67"/>
      <c r="F2022" s="68"/>
      <c r="G2022" s="69"/>
      <c r="H2022" s="70"/>
      <c r="I2022" s="67"/>
      <c r="J2022" s="68"/>
      <c r="K2022" s="69"/>
      <c r="L2022" s="66"/>
      <c r="M2022" s="67"/>
      <c r="N2022" s="68"/>
      <c r="O2022" s="69"/>
      <c r="P2022" s="66"/>
      <c r="Q2022" s="67"/>
      <c r="R2022" s="64"/>
      <c r="S2022" s="69"/>
      <c r="T2022" s="70"/>
      <c r="U2022" s="69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3"/>
      <c r="B2023" s="64"/>
      <c r="C2023" s="65"/>
      <c r="D2023" s="66"/>
      <c r="E2023" s="67"/>
      <c r="F2023" s="68"/>
      <c r="G2023" s="69"/>
      <c r="H2023" s="70"/>
      <c r="I2023" s="67"/>
      <c r="J2023" s="68"/>
      <c r="K2023" s="69"/>
      <c r="L2023" s="66"/>
      <c r="M2023" s="67"/>
      <c r="N2023" s="68"/>
      <c r="O2023" s="69"/>
      <c r="P2023" s="66"/>
      <c r="Q2023" s="67"/>
      <c r="R2023" s="64"/>
      <c r="S2023" s="69"/>
      <c r="T2023" s="70"/>
      <c r="U2023" s="69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3"/>
      <c r="B2024" s="64"/>
      <c r="C2024" s="65"/>
      <c r="D2024" s="66"/>
      <c r="E2024" s="67"/>
      <c r="F2024" s="68"/>
      <c r="G2024" s="69"/>
      <c r="H2024" s="70"/>
      <c r="I2024" s="67"/>
      <c r="J2024" s="68"/>
      <c r="K2024" s="69"/>
      <c r="L2024" s="66"/>
      <c r="M2024" s="67"/>
      <c r="N2024" s="68"/>
      <c r="O2024" s="69"/>
      <c r="P2024" s="66"/>
      <c r="Q2024" s="67"/>
      <c r="R2024" s="64"/>
      <c r="S2024" s="69"/>
      <c r="T2024" s="70"/>
      <c r="U2024" s="69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3"/>
      <c r="B2025" s="64"/>
      <c r="C2025" s="65"/>
      <c r="D2025" s="66"/>
      <c r="E2025" s="67"/>
      <c r="F2025" s="68"/>
      <c r="G2025" s="69"/>
      <c r="H2025" s="70"/>
      <c r="I2025" s="67"/>
      <c r="J2025" s="68"/>
      <c r="K2025" s="69"/>
      <c r="L2025" s="66"/>
      <c r="M2025" s="67"/>
      <c r="N2025" s="68"/>
      <c r="O2025" s="69"/>
      <c r="P2025" s="66"/>
      <c r="Q2025" s="67"/>
      <c r="R2025" s="64"/>
      <c r="S2025" s="69"/>
      <c r="T2025" s="70"/>
      <c r="U2025" s="69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233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2018.01.01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88" t="s">
        <v>250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287" t="str">
        <f>IF(全体項目一覧_60!AN143="","",全体項目一覧_60!AN143)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713"/>
      <c r="B2047" s="714"/>
      <c r="C2047" s="714"/>
      <c r="D2047" s="714"/>
      <c r="E2047" s="714"/>
      <c r="F2047" s="714"/>
      <c r="G2047" s="714"/>
      <c r="H2047" s="714"/>
      <c r="I2047" s="714"/>
      <c r="J2047" s="714"/>
      <c r="K2047" s="715"/>
      <c r="L2047" s="12" t="s">
        <v>18</v>
      </c>
      <c r="M2047" s="707" t="str">
        <f>$M$38</f>
        <v>％FAT （体脂肪率） は 13.0％以下 を基準とする</v>
      </c>
      <c r="N2047" s="707"/>
      <c r="O2047" s="707"/>
      <c r="P2047" s="707"/>
      <c r="Q2047" s="707"/>
      <c r="R2047" s="707"/>
      <c r="S2047" s="707"/>
      <c r="T2047" s="708" t="s">
        <v>249</v>
      </c>
      <c r="U2047" s="708"/>
      <c r="X2047" s="12"/>
      <c r="Y2047" s="114"/>
      <c r="Z2047" s="114"/>
      <c r="AA2047" s="114"/>
      <c r="AB2047" s="114"/>
      <c r="AC2047" s="114"/>
      <c r="AD2047" s="114"/>
      <c r="AE2047" s="114"/>
    </row>
    <row r="2048" spans="1:31">
      <c r="A2048" s="716"/>
      <c r="B2048" s="717"/>
      <c r="C2048" s="717"/>
      <c r="D2048" s="717"/>
      <c r="E2048" s="717"/>
      <c r="F2048" s="717"/>
      <c r="G2048" s="717"/>
      <c r="H2048" s="717"/>
      <c r="I2048" s="717"/>
      <c r="J2048" s="717"/>
      <c r="K2048" s="718"/>
      <c r="L2048" s="12" t="s">
        <v>18</v>
      </c>
      <c r="M2048" s="703" t="str">
        <f>$M$39</f>
        <v>BMI は 18.0 ～ 23.0 を標準範囲 【ＶＢ男子：中学生】 とする</v>
      </c>
      <c r="N2048" s="703"/>
      <c r="O2048" s="703"/>
      <c r="P2048" s="703"/>
      <c r="Q2048" s="703"/>
      <c r="R2048" s="703"/>
      <c r="S2048" s="703"/>
      <c r="T2048" s="704" t="str">
        <f>X2044</f>
        <v/>
      </c>
      <c r="U2048" s="705"/>
      <c r="X2048" s="12"/>
      <c r="Y2048" s="115"/>
      <c r="Z2048" s="115"/>
      <c r="AA2048" s="115"/>
      <c r="AB2048" s="115"/>
      <c r="AC2048" s="115"/>
      <c r="AD2048" s="115"/>
      <c r="AE2048" s="115"/>
    </row>
    <row r="2049" spans="1:31" ht="14.25">
      <c r="A2049" s="729" t="str">
        <f>$A$40</f>
        <v>フォーマット作成者　：　Komuro Consulting Group　小室匡史</v>
      </c>
      <c r="B2049" s="729"/>
      <c r="C2049" s="729"/>
      <c r="D2049" s="729"/>
      <c r="E2049" s="729"/>
      <c r="F2049" s="729"/>
      <c r="G2049" s="729"/>
      <c r="H2049" s="729"/>
      <c r="I2049" s="729"/>
      <c r="J2049" s="729"/>
      <c r="K2049" s="729"/>
      <c r="L2049" s="263" t="s">
        <v>18</v>
      </c>
      <c r="M2049" s="706" t="str">
        <f>$M$40</f>
        <v>LBM ： Lean Body Mass （除脂肪体重） は増加傾向が望ましい</v>
      </c>
      <c r="N2049" s="706"/>
      <c r="O2049" s="706"/>
      <c r="P2049" s="706"/>
      <c r="Q2049" s="706"/>
      <c r="R2049" s="706"/>
      <c r="S2049" s="706"/>
      <c r="T2049" s="705"/>
      <c r="U2049" s="705"/>
      <c r="X2049" s="12"/>
      <c r="Y2049" s="116"/>
      <c r="Z2049" s="116"/>
      <c r="AA2049" s="116"/>
      <c r="AB2049" s="116"/>
      <c r="AC2049" s="116"/>
      <c r="AD2049" s="116"/>
      <c r="AE2049" s="116"/>
    </row>
    <row r="2051" spans="1:31" ht="30" customHeight="1">
      <c r="A2051" s="709" t="str">
        <f>$A$1</f>
        <v>●●チームバレーボール体力指数　レーダーチャート</v>
      </c>
      <c r="B2051" s="709"/>
      <c r="C2051" s="709"/>
      <c r="D2051" s="709"/>
      <c r="E2051" s="709"/>
      <c r="F2051" s="709"/>
      <c r="G2051" s="709"/>
      <c r="H2051" s="709"/>
      <c r="I2051" s="709"/>
      <c r="J2051" s="709"/>
      <c r="K2051" s="709"/>
      <c r="L2051" s="709"/>
      <c r="M2051" s="709"/>
      <c r="N2051" s="709"/>
      <c r="O2051" s="709"/>
      <c r="P2051" s="709"/>
      <c r="Q2051" s="709"/>
      <c r="R2051" s="709"/>
      <c r="S2051" s="709"/>
      <c r="T2051" s="709"/>
      <c r="U2051" s="709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240" t="s">
        <v>10</v>
      </c>
      <c r="B2052" s="710" t="str">
        <f>IF(表示変換!B56="","",表示変換!B56)</f>
        <v/>
      </c>
      <c r="C2052" s="710"/>
      <c r="D2052" s="9"/>
      <c r="E2052" s="240" t="s">
        <v>11</v>
      </c>
      <c r="F2052" s="711" t="str">
        <f>IF(表示変換!I56="","",表示変換!I56)</f>
        <v/>
      </c>
      <c r="G2052" s="711"/>
      <c r="H2052" s="241" t="s">
        <v>197</v>
      </c>
      <c r="I2052" s="14"/>
      <c r="J2052" s="241" t="s">
        <v>13</v>
      </c>
      <c r="K2052" s="711" t="str">
        <f>IF(表示変換!J56="","",表示変換!J56)</f>
        <v/>
      </c>
      <c r="L2052" s="711"/>
      <c r="M2052" s="240" t="s">
        <v>14</v>
      </c>
      <c r="N2052" s="6"/>
      <c r="O2052" s="710" t="s">
        <v>15</v>
      </c>
      <c r="P2052" s="710"/>
      <c r="Q2052" s="710" t="str">
        <f>IF(表示変換!H56="","",表示変換!H56)</f>
        <v/>
      </c>
      <c r="R2052" s="710"/>
      <c r="S2052" s="712" t="str">
        <f>IF(入力!$C$4="","",入力!$C$4)</f>
        <v>2018.01.01</v>
      </c>
      <c r="T2052" s="712"/>
      <c r="U2052" s="9" t="s">
        <v>78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23" t="s">
        <v>5</v>
      </c>
      <c r="B2054" s="726" t="s">
        <v>6</v>
      </c>
      <c r="C2054" s="730" t="s">
        <v>0</v>
      </c>
      <c r="D2054" s="721" t="s">
        <v>202</v>
      </c>
      <c r="E2054" s="722"/>
      <c r="F2054" s="721" t="s">
        <v>180</v>
      </c>
      <c r="G2054" s="722"/>
      <c r="H2054" s="721" t="s">
        <v>272</v>
      </c>
      <c r="I2054" s="722"/>
      <c r="J2054" s="721" t="s">
        <v>26</v>
      </c>
      <c r="K2054" s="722"/>
      <c r="L2054" s="719" t="s">
        <v>41</v>
      </c>
      <c r="M2054" s="720"/>
      <c r="N2054" s="719" t="s">
        <v>42</v>
      </c>
      <c r="O2054" s="720"/>
      <c r="P2054" s="719" t="s">
        <v>27</v>
      </c>
      <c r="Q2054" s="720"/>
      <c r="R2054" s="721" t="s">
        <v>29</v>
      </c>
      <c r="S2054" s="722"/>
      <c r="T2054" s="119" t="s">
        <v>1</v>
      </c>
      <c r="U2054" s="120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24"/>
      <c r="B2055" s="727"/>
      <c r="C2055" s="731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25"/>
      <c r="B2056" s="728"/>
      <c r="C2056" s="732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251</v>
      </c>
      <c r="AA2056" s="26" t="s">
        <v>24</v>
      </c>
      <c r="AB2056" s="26" t="s">
        <v>53</v>
      </c>
      <c r="AC2056" s="26" t="s">
        <v>47</v>
      </c>
      <c r="AD2056" s="26" t="s">
        <v>56</v>
      </c>
      <c r="AE2056" s="11" t="s">
        <v>55</v>
      </c>
    </row>
    <row r="2057" spans="1:31">
      <c r="A2057" s="17" t="str">
        <f>IF(入力!$C$4="","",入力!$C$4)</f>
        <v>2018.01.01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2018.01.01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3"/>
      <c r="B2058" s="64"/>
      <c r="C2058" s="65"/>
      <c r="D2058" s="66"/>
      <c r="E2058" s="67"/>
      <c r="F2058" s="68"/>
      <c r="G2058" s="69"/>
      <c r="H2058" s="70"/>
      <c r="I2058" s="67"/>
      <c r="J2058" s="68"/>
      <c r="K2058" s="69"/>
      <c r="L2058" s="66"/>
      <c r="M2058" s="67"/>
      <c r="N2058" s="68"/>
      <c r="O2058" s="69"/>
      <c r="P2058" s="66"/>
      <c r="Q2058" s="67"/>
      <c r="R2058" s="64"/>
      <c r="S2058" s="69"/>
      <c r="T2058" s="70"/>
      <c r="U2058" s="69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1"/>
      <c r="B2059" s="64"/>
      <c r="C2059" s="69"/>
      <c r="D2059" s="68"/>
      <c r="E2059" s="69"/>
      <c r="F2059" s="68"/>
      <c r="G2059" s="69"/>
      <c r="H2059" s="64"/>
      <c r="I2059" s="69"/>
      <c r="J2059" s="68"/>
      <c r="K2059" s="69"/>
      <c r="L2059" s="68"/>
      <c r="M2059" s="69"/>
      <c r="N2059" s="68"/>
      <c r="O2059" s="69"/>
      <c r="P2059" s="68"/>
      <c r="Q2059" s="69"/>
      <c r="R2059" s="64"/>
      <c r="S2059" s="69"/>
      <c r="T2059" s="64"/>
      <c r="U2059" s="69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1"/>
      <c r="B2060" s="72"/>
      <c r="C2060" s="73"/>
      <c r="D2060" s="68"/>
      <c r="E2060" s="67"/>
      <c r="F2060" s="68"/>
      <c r="G2060" s="69"/>
      <c r="H2060" s="70"/>
      <c r="I2060" s="67"/>
      <c r="J2060" s="68"/>
      <c r="K2060" s="69"/>
      <c r="L2060" s="66"/>
      <c r="M2060" s="67"/>
      <c r="N2060" s="68"/>
      <c r="O2060" s="69"/>
      <c r="P2060" s="66"/>
      <c r="Q2060" s="67"/>
      <c r="R2060" s="64"/>
      <c r="S2060" s="69"/>
      <c r="T2060" s="70"/>
      <c r="U2060" s="69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3"/>
      <c r="B2061" s="64"/>
      <c r="C2061" s="65"/>
      <c r="D2061" s="66"/>
      <c r="E2061" s="67"/>
      <c r="F2061" s="68"/>
      <c r="G2061" s="69"/>
      <c r="H2061" s="70"/>
      <c r="I2061" s="67"/>
      <c r="J2061" s="68"/>
      <c r="K2061" s="69"/>
      <c r="L2061" s="66"/>
      <c r="M2061" s="67"/>
      <c r="N2061" s="68"/>
      <c r="O2061" s="69"/>
      <c r="P2061" s="66"/>
      <c r="Q2061" s="67"/>
      <c r="R2061" s="64"/>
      <c r="S2061" s="69"/>
      <c r="T2061" s="70"/>
      <c r="U2061" s="69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1"/>
      <c r="B2062" s="64"/>
      <c r="C2062" s="69"/>
      <c r="D2062" s="68"/>
      <c r="E2062" s="69"/>
      <c r="F2062" s="68"/>
      <c r="G2062" s="69"/>
      <c r="H2062" s="64"/>
      <c r="I2062" s="69"/>
      <c r="J2062" s="68"/>
      <c r="K2062" s="69"/>
      <c r="L2062" s="68"/>
      <c r="M2062" s="69"/>
      <c r="N2062" s="68"/>
      <c r="O2062" s="69"/>
      <c r="P2062" s="68"/>
      <c r="Q2062" s="69"/>
      <c r="R2062" s="64"/>
      <c r="S2062" s="69"/>
      <c r="T2062" s="64"/>
      <c r="U2062" s="69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3"/>
      <c r="B2063" s="64"/>
      <c r="C2063" s="65"/>
      <c r="D2063" s="66"/>
      <c r="E2063" s="67"/>
      <c r="F2063" s="68"/>
      <c r="G2063" s="69"/>
      <c r="H2063" s="70"/>
      <c r="I2063" s="67"/>
      <c r="J2063" s="68"/>
      <c r="K2063" s="69"/>
      <c r="L2063" s="66"/>
      <c r="M2063" s="67"/>
      <c r="N2063" s="68"/>
      <c r="O2063" s="69"/>
      <c r="P2063" s="66"/>
      <c r="Q2063" s="67"/>
      <c r="R2063" s="64"/>
      <c r="S2063" s="69"/>
      <c r="T2063" s="70"/>
      <c r="U2063" s="69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3"/>
      <c r="B2064" s="64"/>
      <c r="C2064" s="65"/>
      <c r="D2064" s="66"/>
      <c r="E2064" s="67"/>
      <c r="F2064" s="68"/>
      <c r="G2064" s="69"/>
      <c r="H2064" s="70"/>
      <c r="I2064" s="67"/>
      <c r="J2064" s="68"/>
      <c r="K2064" s="69"/>
      <c r="L2064" s="66"/>
      <c r="M2064" s="67"/>
      <c r="N2064" s="68"/>
      <c r="O2064" s="69"/>
      <c r="P2064" s="66"/>
      <c r="Q2064" s="67"/>
      <c r="R2064" s="64"/>
      <c r="S2064" s="69"/>
      <c r="T2064" s="70"/>
      <c r="U2064" s="69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3"/>
      <c r="B2065" s="64"/>
      <c r="C2065" s="65"/>
      <c r="D2065" s="66"/>
      <c r="E2065" s="67"/>
      <c r="F2065" s="68"/>
      <c r="G2065" s="69"/>
      <c r="H2065" s="70"/>
      <c r="I2065" s="67"/>
      <c r="J2065" s="68"/>
      <c r="K2065" s="69"/>
      <c r="L2065" s="66"/>
      <c r="M2065" s="67"/>
      <c r="N2065" s="68"/>
      <c r="O2065" s="69"/>
      <c r="P2065" s="66"/>
      <c r="Q2065" s="67"/>
      <c r="R2065" s="64"/>
      <c r="S2065" s="69"/>
      <c r="T2065" s="70"/>
      <c r="U2065" s="69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3"/>
      <c r="B2066" s="64"/>
      <c r="C2066" s="65"/>
      <c r="D2066" s="66"/>
      <c r="E2066" s="67"/>
      <c r="F2066" s="68"/>
      <c r="G2066" s="69"/>
      <c r="H2066" s="70"/>
      <c r="I2066" s="67"/>
      <c r="J2066" s="68"/>
      <c r="K2066" s="69"/>
      <c r="L2066" s="66"/>
      <c r="M2066" s="67"/>
      <c r="N2066" s="68"/>
      <c r="O2066" s="69"/>
      <c r="P2066" s="66"/>
      <c r="Q2066" s="67"/>
      <c r="R2066" s="64"/>
      <c r="S2066" s="69"/>
      <c r="T2066" s="70"/>
      <c r="U2066" s="69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72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2018.01.01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88" t="s">
        <v>250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287" t="str">
        <f>IF(全体項目一覧_60!AN144="","",全体項目一覧_60!AN144)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713"/>
      <c r="B2088" s="714"/>
      <c r="C2088" s="714"/>
      <c r="D2088" s="714"/>
      <c r="E2088" s="714"/>
      <c r="F2088" s="714"/>
      <c r="G2088" s="714"/>
      <c r="H2088" s="714"/>
      <c r="I2088" s="714"/>
      <c r="J2088" s="714"/>
      <c r="K2088" s="715"/>
      <c r="L2088" s="12" t="s">
        <v>18</v>
      </c>
      <c r="M2088" s="707" t="str">
        <f>$M$38</f>
        <v>％FAT （体脂肪率） は 13.0％以下 を基準とする</v>
      </c>
      <c r="N2088" s="707"/>
      <c r="O2088" s="707"/>
      <c r="P2088" s="707"/>
      <c r="Q2088" s="707"/>
      <c r="R2088" s="707"/>
      <c r="S2088" s="707"/>
      <c r="T2088" s="708" t="s">
        <v>249</v>
      </c>
      <c r="U2088" s="708"/>
      <c r="X2088" s="12"/>
      <c r="Y2088" s="114"/>
      <c r="Z2088" s="114"/>
      <c r="AA2088" s="114"/>
      <c r="AB2088" s="114"/>
      <c r="AC2088" s="114"/>
      <c r="AD2088" s="114"/>
      <c r="AE2088" s="114"/>
    </row>
    <row r="2089" spans="1:31">
      <c r="A2089" s="716"/>
      <c r="B2089" s="717"/>
      <c r="C2089" s="717"/>
      <c r="D2089" s="717"/>
      <c r="E2089" s="717"/>
      <c r="F2089" s="717"/>
      <c r="G2089" s="717"/>
      <c r="H2089" s="717"/>
      <c r="I2089" s="717"/>
      <c r="J2089" s="717"/>
      <c r="K2089" s="718"/>
      <c r="L2089" s="12" t="s">
        <v>18</v>
      </c>
      <c r="M2089" s="703" t="str">
        <f>$M$39</f>
        <v>BMI は 18.0 ～ 23.0 を標準範囲 【ＶＢ男子：中学生】 とする</v>
      </c>
      <c r="N2089" s="703"/>
      <c r="O2089" s="703"/>
      <c r="P2089" s="703"/>
      <c r="Q2089" s="703"/>
      <c r="R2089" s="703"/>
      <c r="S2089" s="703"/>
      <c r="T2089" s="704" t="str">
        <f>X2085</f>
        <v/>
      </c>
      <c r="U2089" s="705"/>
      <c r="X2089" s="12"/>
      <c r="Y2089" s="115"/>
      <c r="Z2089" s="115"/>
      <c r="AA2089" s="115"/>
      <c r="AB2089" s="115"/>
      <c r="AC2089" s="115"/>
      <c r="AD2089" s="115"/>
      <c r="AE2089" s="115"/>
    </row>
    <row r="2090" spans="1:31" ht="14.25">
      <c r="A2090" s="729" t="str">
        <f>$A$40</f>
        <v>フォーマット作成者　：　Komuro Consulting Group　小室匡史</v>
      </c>
      <c r="B2090" s="729"/>
      <c r="C2090" s="729"/>
      <c r="D2090" s="729"/>
      <c r="E2090" s="729"/>
      <c r="F2090" s="729"/>
      <c r="G2090" s="729"/>
      <c r="H2090" s="729"/>
      <c r="I2090" s="729"/>
      <c r="J2090" s="729"/>
      <c r="K2090" s="729"/>
      <c r="L2090" s="263" t="s">
        <v>18</v>
      </c>
      <c r="M2090" s="706" t="str">
        <f>$M$40</f>
        <v>LBM ： Lean Body Mass （除脂肪体重） は増加傾向が望ましい</v>
      </c>
      <c r="N2090" s="706"/>
      <c r="O2090" s="706"/>
      <c r="P2090" s="706"/>
      <c r="Q2090" s="706"/>
      <c r="R2090" s="706"/>
      <c r="S2090" s="706"/>
      <c r="T2090" s="705"/>
      <c r="U2090" s="705"/>
      <c r="X2090" s="12"/>
      <c r="Y2090" s="116"/>
      <c r="Z2090" s="116"/>
      <c r="AA2090" s="116"/>
      <c r="AB2090" s="116"/>
      <c r="AC2090" s="116"/>
      <c r="AD2090" s="116"/>
      <c r="AE2090" s="116"/>
    </row>
    <row r="2092" spans="1:31" ht="30" customHeight="1">
      <c r="A2092" s="709" t="str">
        <f>$A$1</f>
        <v>●●チームバレーボール体力指数　レーダーチャート</v>
      </c>
      <c r="B2092" s="709"/>
      <c r="C2092" s="709"/>
      <c r="D2092" s="709"/>
      <c r="E2092" s="709"/>
      <c r="F2092" s="709"/>
      <c r="G2092" s="709"/>
      <c r="H2092" s="709"/>
      <c r="I2092" s="709"/>
      <c r="J2092" s="709"/>
      <c r="K2092" s="709"/>
      <c r="L2092" s="709"/>
      <c r="M2092" s="709"/>
      <c r="N2092" s="709"/>
      <c r="O2092" s="709"/>
      <c r="P2092" s="709"/>
      <c r="Q2092" s="709"/>
      <c r="R2092" s="709"/>
      <c r="S2092" s="709"/>
      <c r="T2092" s="709"/>
      <c r="U2092" s="709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240" t="s">
        <v>10</v>
      </c>
      <c r="B2093" s="710" t="str">
        <f>IF(表示変換!B57="","",表示変換!B57)</f>
        <v/>
      </c>
      <c r="C2093" s="710"/>
      <c r="D2093" s="9"/>
      <c r="E2093" s="240" t="s">
        <v>11</v>
      </c>
      <c r="F2093" s="711" t="str">
        <f>IF(表示変換!I57="","",表示変換!I57)</f>
        <v/>
      </c>
      <c r="G2093" s="711"/>
      <c r="H2093" s="241" t="s">
        <v>197</v>
      </c>
      <c r="I2093" s="14"/>
      <c r="J2093" s="241" t="s">
        <v>13</v>
      </c>
      <c r="K2093" s="711" t="str">
        <f>IF(表示変換!J57="","",表示変換!J57)</f>
        <v/>
      </c>
      <c r="L2093" s="711"/>
      <c r="M2093" s="240" t="s">
        <v>193</v>
      </c>
      <c r="N2093" s="6"/>
      <c r="O2093" s="710" t="s">
        <v>201</v>
      </c>
      <c r="P2093" s="710"/>
      <c r="Q2093" s="710" t="str">
        <f>IF(表示変換!H57="","",表示変換!H57)</f>
        <v/>
      </c>
      <c r="R2093" s="710"/>
      <c r="S2093" s="712" t="str">
        <f>IF(入力!$C$4="","",入力!$C$4)</f>
        <v>2018.01.01</v>
      </c>
      <c r="T2093" s="712"/>
      <c r="U2093" s="9" t="s">
        <v>78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23" t="s">
        <v>5</v>
      </c>
      <c r="B2095" s="726" t="s">
        <v>208</v>
      </c>
      <c r="C2095" s="730" t="s">
        <v>0</v>
      </c>
      <c r="D2095" s="721" t="s">
        <v>202</v>
      </c>
      <c r="E2095" s="722"/>
      <c r="F2095" s="721" t="s">
        <v>180</v>
      </c>
      <c r="G2095" s="722"/>
      <c r="H2095" s="721" t="s">
        <v>272</v>
      </c>
      <c r="I2095" s="722"/>
      <c r="J2095" s="721" t="s">
        <v>26</v>
      </c>
      <c r="K2095" s="722"/>
      <c r="L2095" s="719" t="s">
        <v>203</v>
      </c>
      <c r="M2095" s="720"/>
      <c r="N2095" s="719" t="s">
        <v>182</v>
      </c>
      <c r="O2095" s="720"/>
      <c r="P2095" s="719" t="s">
        <v>27</v>
      </c>
      <c r="Q2095" s="720"/>
      <c r="R2095" s="721" t="s">
        <v>183</v>
      </c>
      <c r="S2095" s="722"/>
      <c r="T2095" s="119" t="s">
        <v>1</v>
      </c>
      <c r="U2095" s="120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24"/>
      <c r="B2096" s="727"/>
      <c r="C2096" s="731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25"/>
      <c r="B2097" s="728"/>
      <c r="C2097" s="732"/>
      <c r="D2097" s="2" t="str">
        <f>IF(表示変換!$N$5="","",表示変換!$N$5)</f>
        <v>sec</v>
      </c>
      <c r="E2097" s="4" t="s">
        <v>184</v>
      </c>
      <c r="F2097" s="2" t="str">
        <f>IF(表示変換!$O$5="","",表示変換!$O$5)</f>
        <v>sec</v>
      </c>
      <c r="G2097" s="4" t="s">
        <v>184</v>
      </c>
      <c r="H2097" s="2" t="str">
        <f>IF(表示変換!$P$5="","",表示変換!$P$5)</f>
        <v>m</v>
      </c>
      <c r="I2097" s="4" t="s">
        <v>184</v>
      </c>
      <c r="J2097" s="2" t="str">
        <f>IF(表示変換!$Q$5="","",表示変換!$Q$5)</f>
        <v>cm</v>
      </c>
      <c r="K2097" s="4" t="s">
        <v>184</v>
      </c>
      <c r="L2097" s="2" t="str">
        <f>IF(表示変換!$R$5="","",表示変換!$R$5)</f>
        <v>cm</v>
      </c>
      <c r="M2097" s="4" t="s">
        <v>184</v>
      </c>
      <c r="N2097" s="2" t="str">
        <f>IF(表示変換!$S$5="","",表示変換!$S$5)</f>
        <v>m</v>
      </c>
      <c r="O2097" s="4" t="s">
        <v>184</v>
      </c>
      <c r="P2097" s="2" t="str">
        <f>IF(表示変換!$T$5="","",表示変換!$T$5)</f>
        <v>回</v>
      </c>
      <c r="Q2097" s="4" t="s">
        <v>184</v>
      </c>
      <c r="R2097" s="2" t="str">
        <f>IF(表示変換!$U$5="","",表示変換!$U$5)</f>
        <v>m</v>
      </c>
      <c r="S2097" s="4" t="s">
        <v>184</v>
      </c>
      <c r="T2097" s="2" t="s">
        <v>185</v>
      </c>
      <c r="U2097" s="5" t="s">
        <v>186</v>
      </c>
      <c r="X2097" s="26" t="s">
        <v>187</v>
      </c>
      <c r="Y2097" s="26" t="s">
        <v>188</v>
      </c>
      <c r="Z2097" s="26" t="s">
        <v>251</v>
      </c>
      <c r="AA2097" s="26" t="s">
        <v>24</v>
      </c>
      <c r="AB2097" s="26" t="s">
        <v>189</v>
      </c>
      <c r="AC2097" s="26" t="s">
        <v>190</v>
      </c>
      <c r="AD2097" s="26" t="s">
        <v>191</v>
      </c>
      <c r="AE2097" s="11" t="s">
        <v>192</v>
      </c>
    </row>
    <row r="2098" spans="1:31">
      <c r="A2098" s="17" t="str">
        <f>IF(入力!$C$4="","",入力!$C$4)</f>
        <v>2018.01.01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2018.01.01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3"/>
      <c r="B2099" s="64"/>
      <c r="C2099" s="65"/>
      <c r="D2099" s="66"/>
      <c r="E2099" s="67"/>
      <c r="F2099" s="68"/>
      <c r="G2099" s="69"/>
      <c r="H2099" s="70"/>
      <c r="I2099" s="67"/>
      <c r="J2099" s="68"/>
      <c r="K2099" s="69"/>
      <c r="L2099" s="66"/>
      <c r="M2099" s="67"/>
      <c r="N2099" s="68"/>
      <c r="O2099" s="69"/>
      <c r="P2099" s="66"/>
      <c r="Q2099" s="67"/>
      <c r="R2099" s="64"/>
      <c r="S2099" s="69"/>
      <c r="T2099" s="70"/>
      <c r="U2099" s="69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1"/>
      <c r="B2100" s="64"/>
      <c r="C2100" s="69"/>
      <c r="D2100" s="68"/>
      <c r="E2100" s="69"/>
      <c r="F2100" s="68"/>
      <c r="G2100" s="69"/>
      <c r="H2100" s="64"/>
      <c r="I2100" s="69"/>
      <c r="J2100" s="68"/>
      <c r="K2100" s="69"/>
      <c r="L2100" s="68"/>
      <c r="M2100" s="69"/>
      <c r="N2100" s="68"/>
      <c r="O2100" s="69"/>
      <c r="P2100" s="68"/>
      <c r="Q2100" s="69"/>
      <c r="R2100" s="64"/>
      <c r="S2100" s="69"/>
      <c r="T2100" s="64"/>
      <c r="U2100" s="69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1"/>
      <c r="B2101" s="72"/>
      <c r="C2101" s="73"/>
      <c r="D2101" s="68"/>
      <c r="E2101" s="67"/>
      <c r="F2101" s="68"/>
      <c r="G2101" s="69"/>
      <c r="H2101" s="70"/>
      <c r="I2101" s="67"/>
      <c r="J2101" s="68"/>
      <c r="K2101" s="69"/>
      <c r="L2101" s="66"/>
      <c r="M2101" s="67"/>
      <c r="N2101" s="68"/>
      <c r="O2101" s="69"/>
      <c r="P2101" s="66"/>
      <c r="Q2101" s="67"/>
      <c r="R2101" s="64"/>
      <c r="S2101" s="69"/>
      <c r="T2101" s="70"/>
      <c r="U2101" s="69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3"/>
      <c r="B2102" s="64"/>
      <c r="C2102" s="65"/>
      <c r="D2102" s="66"/>
      <c r="E2102" s="67"/>
      <c r="F2102" s="68"/>
      <c r="G2102" s="69"/>
      <c r="H2102" s="70"/>
      <c r="I2102" s="67"/>
      <c r="J2102" s="68"/>
      <c r="K2102" s="69"/>
      <c r="L2102" s="66"/>
      <c r="M2102" s="67"/>
      <c r="N2102" s="68"/>
      <c r="O2102" s="69"/>
      <c r="P2102" s="66"/>
      <c r="Q2102" s="67"/>
      <c r="R2102" s="64"/>
      <c r="S2102" s="69"/>
      <c r="T2102" s="70"/>
      <c r="U2102" s="69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1"/>
      <c r="B2103" s="64"/>
      <c r="C2103" s="69"/>
      <c r="D2103" s="68"/>
      <c r="E2103" s="69"/>
      <c r="F2103" s="68"/>
      <c r="G2103" s="69"/>
      <c r="H2103" s="64"/>
      <c r="I2103" s="69"/>
      <c r="J2103" s="68"/>
      <c r="K2103" s="69"/>
      <c r="L2103" s="68"/>
      <c r="M2103" s="69"/>
      <c r="N2103" s="68"/>
      <c r="O2103" s="69"/>
      <c r="P2103" s="68"/>
      <c r="Q2103" s="69"/>
      <c r="R2103" s="64"/>
      <c r="S2103" s="69"/>
      <c r="T2103" s="64"/>
      <c r="U2103" s="69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3"/>
      <c r="B2104" s="64"/>
      <c r="C2104" s="65"/>
      <c r="D2104" s="66"/>
      <c r="E2104" s="67"/>
      <c r="F2104" s="68"/>
      <c r="G2104" s="69"/>
      <c r="H2104" s="70"/>
      <c r="I2104" s="67"/>
      <c r="J2104" s="68"/>
      <c r="K2104" s="69"/>
      <c r="L2104" s="66"/>
      <c r="M2104" s="67"/>
      <c r="N2104" s="68"/>
      <c r="O2104" s="69"/>
      <c r="P2104" s="66"/>
      <c r="Q2104" s="67"/>
      <c r="R2104" s="64"/>
      <c r="S2104" s="69"/>
      <c r="T2104" s="70"/>
      <c r="U2104" s="69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3"/>
      <c r="B2105" s="64"/>
      <c r="C2105" s="65"/>
      <c r="D2105" s="66"/>
      <c r="E2105" s="67"/>
      <c r="F2105" s="68"/>
      <c r="G2105" s="69"/>
      <c r="H2105" s="70"/>
      <c r="I2105" s="67"/>
      <c r="J2105" s="68"/>
      <c r="K2105" s="69"/>
      <c r="L2105" s="66"/>
      <c r="M2105" s="67"/>
      <c r="N2105" s="68"/>
      <c r="O2105" s="69"/>
      <c r="P2105" s="66"/>
      <c r="Q2105" s="67"/>
      <c r="R2105" s="64"/>
      <c r="S2105" s="69"/>
      <c r="T2105" s="70"/>
      <c r="U2105" s="69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3"/>
      <c r="B2106" s="64"/>
      <c r="C2106" s="65"/>
      <c r="D2106" s="66"/>
      <c r="E2106" s="67"/>
      <c r="F2106" s="68"/>
      <c r="G2106" s="69"/>
      <c r="H2106" s="70"/>
      <c r="I2106" s="67"/>
      <c r="J2106" s="68"/>
      <c r="K2106" s="69"/>
      <c r="L2106" s="66"/>
      <c r="M2106" s="67"/>
      <c r="N2106" s="68"/>
      <c r="O2106" s="69"/>
      <c r="P2106" s="66"/>
      <c r="Q2106" s="67"/>
      <c r="R2106" s="64"/>
      <c r="S2106" s="69"/>
      <c r="T2106" s="70"/>
      <c r="U2106" s="69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3"/>
      <c r="B2107" s="64"/>
      <c r="C2107" s="65"/>
      <c r="D2107" s="66"/>
      <c r="E2107" s="67"/>
      <c r="F2107" s="68"/>
      <c r="G2107" s="69"/>
      <c r="H2107" s="70"/>
      <c r="I2107" s="67"/>
      <c r="J2107" s="68"/>
      <c r="K2107" s="69"/>
      <c r="L2107" s="66"/>
      <c r="M2107" s="67"/>
      <c r="N2107" s="68"/>
      <c r="O2107" s="69"/>
      <c r="P2107" s="66"/>
      <c r="Q2107" s="67"/>
      <c r="R2107" s="64"/>
      <c r="S2107" s="69"/>
      <c r="T2107" s="70"/>
      <c r="U2107" s="69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196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2018.01.01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88" t="s">
        <v>250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287" t="str">
        <f>IF(全体項目一覧_60!AN145="","",全体項目一覧_60!AN145)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713"/>
      <c r="B2129" s="714"/>
      <c r="C2129" s="714"/>
      <c r="D2129" s="714"/>
      <c r="E2129" s="714"/>
      <c r="F2129" s="714"/>
      <c r="G2129" s="714"/>
      <c r="H2129" s="714"/>
      <c r="I2129" s="714"/>
      <c r="J2129" s="714"/>
      <c r="K2129" s="715"/>
      <c r="L2129" s="12" t="s">
        <v>18</v>
      </c>
      <c r="M2129" s="707" t="str">
        <f>$M$38</f>
        <v>％FAT （体脂肪率） は 13.0％以下 を基準とする</v>
      </c>
      <c r="N2129" s="707"/>
      <c r="O2129" s="707"/>
      <c r="P2129" s="707"/>
      <c r="Q2129" s="707"/>
      <c r="R2129" s="707"/>
      <c r="S2129" s="707"/>
      <c r="T2129" s="708" t="s">
        <v>249</v>
      </c>
      <c r="U2129" s="708"/>
      <c r="X2129" s="12"/>
      <c r="Y2129" s="114"/>
      <c r="Z2129" s="114"/>
      <c r="AA2129" s="114"/>
      <c r="AB2129" s="114"/>
      <c r="AC2129" s="114"/>
      <c r="AD2129" s="114"/>
      <c r="AE2129" s="114"/>
    </row>
    <row r="2130" spans="1:31">
      <c r="A2130" s="716"/>
      <c r="B2130" s="717"/>
      <c r="C2130" s="717"/>
      <c r="D2130" s="717"/>
      <c r="E2130" s="717"/>
      <c r="F2130" s="717"/>
      <c r="G2130" s="717"/>
      <c r="H2130" s="717"/>
      <c r="I2130" s="717"/>
      <c r="J2130" s="717"/>
      <c r="K2130" s="718"/>
      <c r="L2130" s="12" t="s">
        <v>18</v>
      </c>
      <c r="M2130" s="703" t="str">
        <f>$M$39</f>
        <v>BMI は 18.0 ～ 23.0 を標準範囲 【ＶＢ男子：中学生】 とする</v>
      </c>
      <c r="N2130" s="703"/>
      <c r="O2130" s="703"/>
      <c r="P2130" s="703"/>
      <c r="Q2130" s="703"/>
      <c r="R2130" s="703"/>
      <c r="S2130" s="703"/>
      <c r="T2130" s="704" t="str">
        <f>X2126</f>
        <v/>
      </c>
      <c r="U2130" s="705"/>
      <c r="X2130" s="12"/>
      <c r="Y2130" s="115"/>
      <c r="Z2130" s="115"/>
      <c r="AA2130" s="115"/>
      <c r="AB2130" s="115"/>
      <c r="AC2130" s="115"/>
      <c r="AD2130" s="115"/>
      <c r="AE2130" s="115"/>
    </row>
    <row r="2131" spans="1:31" ht="14.25">
      <c r="A2131" s="729" t="str">
        <f>$A$40</f>
        <v>フォーマット作成者　：　Komuro Consulting Group　小室匡史</v>
      </c>
      <c r="B2131" s="729"/>
      <c r="C2131" s="729"/>
      <c r="D2131" s="729"/>
      <c r="E2131" s="729"/>
      <c r="F2131" s="729"/>
      <c r="G2131" s="729"/>
      <c r="H2131" s="729"/>
      <c r="I2131" s="729"/>
      <c r="J2131" s="729"/>
      <c r="K2131" s="729"/>
      <c r="L2131" s="263" t="s">
        <v>18</v>
      </c>
      <c r="M2131" s="706" t="str">
        <f>$M$40</f>
        <v>LBM ： Lean Body Mass （除脂肪体重） は増加傾向が望ましい</v>
      </c>
      <c r="N2131" s="706"/>
      <c r="O2131" s="706"/>
      <c r="P2131" s="706"/>
      <c r="Q2131" s="706"/>
      <c r="R2131" s="706"/>
      <c r="S2131" s="706"/>
      <c r="T2131" s="705"/>
      <c r="U2131" s="705"/>
      <c r="X2131" s="12"/>
      <c r="Y2131" s="116"/>
      <c r="Z2131" s="116"/>
      <c r="AA2131" s="116"/>
      <c r="AB2131" s="116"/>
      <c r="AC2131" s="116"/>
      <c r="AD2131" s="116"/>
      <c r="AE2131" s="116"/>
    </row>
    <row r="2133" spans="1:31" ht="30" customHeight="1">
      <c r="A2133" s="709" t="str">
        <f>$A$1</f>
        <v>●●チームバレーボール体力指数　レーダーチャート</v>
      </c>
      <c r="B2133" s="709"/>
      <c r="C2133" s="709"/>
      <c r="D2133" s="709"/>
      <c r="E2133" s="709"/>
      <c r="F2133" s="709"/>
      <c r="G2133" s="709"/>
      <c r="H2133" s="709"/>
      <c r="I2133" s="709"/>
      <c r="J2133" s="709"/>
      <c r="K2133" s="709"/>
      <c r="L2133" s="709"/>
      <c r="M2133" s="709"/>
      <c r="N2133" s="709"/>
      <c r="O2133" s="709"/>
      <c r="P2133" s="709"/>
      <c r="Q2133" s="709"/>
      <c r="R2133" s="709"/>
      <c r="S2133" s="709"/>
      <c r="T2133" s="709"/>
      <c r="U2133" s="709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240" t="s">
        <v>10</v>
      </c>
      <c r="B2134" s="710" t="str">
        <f>IF(表示変換!B58="","",表示変換!B58)</f>
        <v/>
      </c>
      <c r="C2134" s="710"/>
      <c r="D2134" s="9"/>
      <c r="E2134" s="240" t="s">
        <v>11</v>
      </c>
      <c r="F2134" s="711" t="str">
        <f>IF(表示変換!I58="","",表示変換!I58)</f>
        <v/>
      </c>
      <c r="G2134" s="711"/>
      <c r="H2134" s="241" t="s">
        <v>12</v>
      </c>
      <c r="I2134" s="14"/>
      <c r="J2134" s="241" t="s">
        <v>13</v>
      </c>
      <c r="K2134" s="711" t="str">
        <f>IF(表示変換!J58="","",表示変換!J58)</f>
        <v/>
      </c>
      <c r="L2134" s="711"/>
      <c r="M2134" s="240" t="s">
        <v>14</v>
      </c>
      <c r="N2134" s="6"/>
      <c r="O2134" s="710" t="s">
        <v>201</v>
      </c>
      <c r="P2134" s="710"/>
      <c r="Q2134" s="710" t="str">
        <f>IF(表示変換!H58="","",表示変換!H58)</f>
        <v/>
      </c>
      <c r="R2134" s="710"/>
      <c r="S2134" s="712" t="str">
        <f>IF(入力!$C$4="","",入力!$C$4)</f>
        <v>2018.01.01</v>
      </c>
      <c r="T2134" s="712"/>
      <c r="U2134" s="9" t="s">
        <v>78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23" t="s">
        <v>5</v>
      </c>
      <c r="B2136" s="726" t="s">
        <v>208</v>
      </c>
      <c r="C2136" s="730" t="s">
        <v>0</v>
      </c>
      <c r="D2136" s="721" t="s">
        <v>210</v>
      </c>
      <c r="E2136" s="722"/>
      <c r="F2136" s="721" t="s">
        <v>180</v>
      </c>
      <c r="G2136" s="722"/>
      <c r="H2136" s="721" t="s">
        <v>272</v>
      </c>
      <c r="I2136" s="722"/>
      <c r="J2136" s="721" t="s">
        <v>26</v>
      </c>
      <c r="K2136" s="722"/>
      <c r="L2136" s="719" t="s">
        <v>181</v>
      </c>
      <c r="M2136" s="720"/>
      <c r="N2136" s="719" t="s">
        <v>182</v>
      </c>
      <c r="O2136" s="720"/>
      <c r="P2136" s="719" t="s">
        <v>27</v>
      </c>
      <c r="Q2136" s="720"/>
      <c r="R2136" s="721" t="s">
        <v>183</v>
      </c>
      <c r="S2136" s="722"/>
      <c r="T2136" s="119" t="s">
        <v>1</v>
      </c>
      <c r="U2136" s="120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24"/>
      <c r="B2137" s="727"/>
      <c r="C2137" s="731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25"/>
      <c r="B2138" s="728"/>
      <c r="C2138" s="732"/>
      <c r="D2138" s="2" t="str">
        <f>IF(表示変換!$N$5="","",表示変換!$N$5)</f>
        <v>sec</v>
      </c>
      <c r="E2138" s="4" t="s">
        <v>184</v>
      </c>
      <c r="F2138" s="2" t="str">
        <f>IF(表示変換!$O$5="","",表示変換!$O$5)</f>
        <v>sec</v>
      </c>
      <c r="G2138" s="4" t="s">
        <v>184</v>
      </c>
      <c r="H2138" s="2" t="str">
        <f>IF(表示変換!$P$5="","",表示変換!$P$5)</f>
        <v>m</v>
      </c>
      <c r="I2138" s="4" t="s">
        <v>184</v>
      </c>
      <c r="J2138" s="2" t="str">
        <f>IF(表示変換!$Q$5="","",表示変換!$Q$5)</f>
        <v>cm</v>
      </c>
      <c r="K2138" s="4" t="s">
        <v>184</v>
      </c>
      <c r="L2138" s="2" t="str">
        <f>IF(表示変換!$R$5="","",表示変換!$R$5)</f>
        <v>cm</v>
      </c>
      <c r="M2138" s="4" t="s">
        <v>184</v>
      </c>
      <c r="N2138" s="2" t="str">
        <f>IF(表示変換!$S$5="","",表示変換!$S$5)</f>
        <v>m</v>
      </c>
      <c r="O2138" s="4" t="s">
        <v>184</v>
      </c>
      <c r="P2138" s="2" t="str">
        <f>IF(表示変換!$T$5="","",表示変換!$T$5)</f>
        <v>回</v>
      </c>
      <c r="Q2138" s="4" t="s">
        <v>184</v>
      </c>
      <c r="R2138" s="2" t="str">
        <f>IF(表示変換!$U$5="","",表示変換!$U$5)</f>
        <v>m</v>
      </c>
      <c r="S2138" s="4" t="s">
        <v>184</v>
      </c>
      <c r="T2138" s="2" t="s">
        <v>185</v>
      </c>
      <c r="U2138" s="5" t="s">
        <v>186</v>
      </c>
      <c r="X2138" s="26" t="s">
        <v>187</v>
      </c>
      <c r="Y2138" s="26" t="s">
        <v>188</v>
      </c>
      <c r="Z2138" s="26" t="s">
        <v>251</v>
      </c>
      <c r="AA2138" s="26" t="s">
        <v>24</v>
      </c>
      <c r="AB2138" s="26" t="s">
        <v>189</v>
      </c>
      <c r="AC2138" s="26" t="s">
        <v>190</v>
      </c>
      <c r="AD2138" s="26" t="s">
        <v>191</v>
      </c>
      <c r="AE2138" s="11" t="s">
        <v>192</v>
      </c>
    </row>
    <row r="2139" spans="1:31">
      <c r="A2139" s="17" t="str">
        <f>IF(入力!$C$4="","",入力!$C$4)</f>
        <v>2018.01.01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2018.01.01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3"/>
      <c r="B2140" s="64"/>
      <c r="C2140" s="65"/>
      <c r="D2140" s="66"/>
      <c r="E2140" s="67"/>
      <c r="F2140" s="68"/>
      <c r="G2140" s="69"/>
      <c r="H2140" s="70"/>
      <c r="I2140" s="67"/>
      <c r="J2140" s="68"/>
      <c r="K2140" s="69"/>
      <c r="L2140" s="66"/>
      <c r="M2140" s="67"/>
      <c r="N2140" s="68"/>
      <c r="O2140" s="69"/>
      <c r="P2140" s="66"/>
      <c r="Q2140" s="67"/>
      <c r="R2140" s="64"/>
      <c r="S2140" s="69"/>
      <c r="T2140" s="70"/>
      <c r="U2140" s="69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1"/>
      <c r="B2141" s="64"/>
      <c r="C2141" s="69"/>
      <c r="D2141" s="68"/>
      <c r="E2141" s="69"/>
      <c r="F2141" s="68"/>
      <c r="G2141" s="69"/>
      <c r="H2141" s="64"/>
      <c r="I2141" s="69"/>
      <c r="J2141" s="68"/>
      <c r="K2141" s="69"/>
      <c r="L2141" s="68"/>
      <c r="M2141" s="69"/>
      <c r="N2141" s="68"/>
      <c r="O2141" s="69"/>
      <c r="P2141" s="68"/>
      <c r="Q2141" s="69"/>
      <c r="R2141" s="64"/>
      <c r="S2141" s="69"/>
      <c r="T2141" s="64"/>
      <c r="U2141" s="69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1"/>
      <c r="B2142" s="72"/>
      <c r="C2142" s="73"/>
      <c r="D2142" s="68"/>
      <c r="E2142" s="67"/>
      <c r="F2142" s="68"/>
      <c r="G2142" s="69"/>
      <c r="H2142" s="70"/>
      <c r="I2142" s="67"/>
      <c r="J2142" s="68"/>
      <c r="K2142" s="69"/>
      <c r="L2142" s="66"/>
      <c r="M2142" s="67"/>
      <c r="N2142" s="68"/>
      <c r="O2142" s="69"/>
      <c r="P2142" s="66"/>
      <c r="Q2142" s="67"/>
      <c r="R2142" s="64"/>
      <c r="S2142" s="69"/>
      <c r="T2142" s="70"/>
      <c r="U2142" s="69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3"/>
      <c r="B2143" s="64"/>
      <c r="C2143" s="65"/>
      <c r="D2143" s="66"/>
      <c r="E2143" s="67"/>
      <c r="F2143" s="68"/>
      <c r="G2143" s="69"/>
      <c r="H2143" s="70"/>
      <c r="I2143" s="67"/>
      <c r="J2143" s="68"/>
      <c r="K2143" s="69"/>
      <c r="L2143" s="66"/>
      <c r="M2143" s="67"/>
      <c r="N2143" s="68"/>
      <c r="O2143" s="69"/>
      <c r="P2143" s="66"/>
      <c r="Q2143" s="67"/>
      <c r="R2143" s="64"/>
      <c r="S2143" s="69"/>
      <c r="T2143" s="70"/>
      <c r="U2143" s="69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1"/>
      <c r="B2144" s="64"/>
      <c r="C2144" s="69"/>
      <c r="D2144" s="68"/>
      <c r="E2144" s="69"/>
      <c r="F2144" s="68"/>
      <c r="G2144" s="69"/>
      <c r="H2144" s="64"/>
      <c r="I2144" s="69"/>
      <c r="J2144" s="68"/>
      <c r="K2144" s="69"/>
      <c r="L2144" s="68"/>
      <c r="M2144" s="69"/>
      <c r="N2144" s="68"/>
      <c r="O2144" s="69"/>
      <c r="P2144" s="68"/>
      <c r="Q2144" s="69"/>
      <c r="R2144" s="64"/>
      <c r="S2144" s="69"/>
      <c r="T2144" s="64"/>
      <c r="U2144" s="69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3"/>
      <c r="B2145" s="64"/>
      <c r="C2145" s="65"/>
      <c r="D2145" s="66"/>
      <c r="E2145" s="67"/>
      <c r="F2145" s="68"/>
      <c r="G2145" s="69"/>
      <c r="H2145" s="70"/>
      <c r="I2145" s="67"/>
      <c r="J2145" s="68"/>
      <c r="K2145" s="69"/>
      <c r="L2145" s="66"/>
      <c r="M2145" s="67"/>
      <c r="N2145" s="68"/>
      <c r="O2145" s="69"/>
      <c r="P2145" s="66"/>
      <c r="Q2145" s="67"/>
      <c r="R2145" s="64"/>
      <c r="S2145" s="69"/>
      <c r="T2145" s="70"/>
      <c r="U2145" s="69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3"/>
      <c r="B2146" s="64"/>
      <c r="C2146" s="65"/>
      <c r="D2146" s="66"/>
      <c r="E2146" s="67"/>
      <c r="F2146" s="68"/>
      <c r="G2146" s="69"/>
      <c r="H2146" s="70"/>
      <c r="I2146" s="67"/>
      <c r="J2146" s="68"/>
      <c r="K2146" s="69"/>
      <c r="L2146" s="66"/>
      <c r="M2146" s="67"/>
      <c r="N2146" s="68"/>
      <c r="O2146" s="69"/>
      <c r="P2146" s="66"/>
      <c r="Q2146" s="67"/>
      <c r="R2146" s="64"/>
      <c r="S2146" s="69"/>
      <c r="T2146" s="70"/>
      <c r="U2146" s="69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3"/>
      <c r="B2147" s="64"/>
      <c r="C2147" s="65"/>
      <c r="D2147" s="66"/>
      <c r="E2147" s="67"/>
      <c r="F2147" s="68"/>
      <c r="G2147" s="69"/>
      <c r="H2147" s="70"/>
      <c r="I2147" s="67"/>
      <c r="J2147" s="68"/>
      <c r="K2147" s="69"/>
      <c r="L2147" s="66"/>
      <c r="M2147" s="67"/>
      <c r="N2147" s="68"/>
      <c r="O2147" s="69"/>
      <c r="P2147" s="66"/>
      <c r="Q2147" s="67"/>
      <c r="R2147" s="64"/>
      <c r="S2147" s="69"/>
      <c r="T2147" s="70"/>
      <c r="U2147" s="69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3"/>
      <c r="B2148" s="64"/>
      <c r="C2148" s="65"/>
      <c r="D2148" s="66"/>
      <c r="E2148" s="67"/>
      <c r="F2148" s="68"/>
      <c r="G2148" s="69"/>
      <c r="H2148" s="70"/>
      <c r="I2148" s="67"/>
      <c r="J2148" s="68"/>
      <c r="K2148" s="69"/>
      <c r="L2148" s="66"/>
      <c r="M2148" s="67"/>
      <c r="N2148" s="68"/>
      <c r="O2148" s="69"/>
      <c r="P2148" s="66"/>
      <c r="Q2148" s="67"/>
      <c r="R2148" s="64"/>
      <c r="S2148" s="69"/>
      <c r="T2148" s="70"/>
      <c r="U2148" s="69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72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2018.01.01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88" t="s">
        <v>250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287" t="str">
        <f>IF(全体項目一覧_60!AN146="","",全体項目一覧_60!AN146)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713"/>
      <c r="B2170" s="714"/>
      <c r="C2170" s="714"/>
      <c r="D2170" s="714"/>
      <c r="E2170" s="714"/>
      <c r="F2170" s="714"/>
      <c r="G2170" s="714"/>
      <c r="H2170" s="714"/>
      <c r="I2170" s="714"/>
      <c r="J2170" s="714"/>
      <c r="K2170" s="715"/>
      <c r="L2170" s="12" t="s">
        <v>18</v>
      </c>
      <c r="M2170" s="707" t="str">
        <f>$M$38</f>
        <v>％FAT （体脂肪率） は 13.0％以下 を基準とする</v>
      </c>
      <c r="N2170" s="707"/>
      <c r="O2170" s="707"/>
      <c r="P2170" s="707"/>
      <c r="Q2170" s="707"/>
      <c r="R2170" s="707"/>
      <c r="S2170" s="707"/>
      <c r="T2170" s="708" t="s">
        <v>249</v>
      </c>
      <c r="U2170" s="708"/>
      <c r="X2170" s="12"/>
      <c r="Y2170" s="114"/>
      <c r="Z2170" s="114"/>
      <c r="AA2170" s="114"/>
      <c r="AB2170" s="114"/>
      <c r="AC2170" s="114"/>
      <c r="AD2170" s="114"/>
      <c r="AE2170" s="114"/>
    </row>
    <row r="2171" spans="1:31">
      <c r="A2171" s="716"/>
      <c r="B2171" s="717"/>
      <c r="C2171" s="717"/>
      <c r="D2171" s="717"/>
      <c r="E2171" s="717"/>
      <c r="F2171" s="717"/>
      <c r="G2171" s="717"/>
      <c r="H2171" s="717"/>
      <c r="I2171" s="717"/>
      <c r="J2171" s="717"/>
      <c r="K2171" s="718"/>
      <c r="L2171" s="12" t="s">
        <v>18</v>
      </c>
      <c r="M2171" s="703" t="str">
        <f>$M$39</f>
        <v>BMI は 18.0 ～ 23.0 を標準範囲 【ＶＢ男子：中学生】 とする</v>
      </c>
      <c r="N2171" s="703"/>
      <c r="O2171" s="703"/>
      <c r="P2171" s="703"/>
      <c r="Q2171" s="703"/>
      <c r="R2171" s="703"/>
      <c r="S2171" s="703"/>
      <c r="T2171" s="704" t="str">
        <f>X2167</f>
        <v/>
      </c>
      <c r="U2171" s="705"/>
      <c r="X2171" s="12"/>
      <c r="Y2171" s="115"/>
      <c r="Z2171" s="115"/>
      <c r="AA2171" s="115"/>
      <c r="AB2171" s="115"/>
      <c r="AC2171" s="115"/>
      <c r="AD2171" s="115"/>
      <c r="AE2171" s="115"/>
    </row>
    <row r="2172" spans="1:31" ht="14.25">
      <c r="A2172" s="729" t="str">
        <f>$A$40</f>
        <v>フォーマット作成者　：　Komuro Consulting Group　小室匡史</v>
      </c>
      <c r="B2172" s="729"/>
      <c r="C2172" s="729"/>
      <c r="D2172" s="729"/>
      <c r="E2172" s="729"/>
      <c r="F2172" s="729"/>
      <c r="G2172" s="729"/>
      <c r="H2172" s="729"/>
      <c r="I2172" s="729"/>
      <c r="J2172" s="729"/>
      <c r="K2172" s="729"/>
      <c r="L2172" s="263" t="s">
        <v>18</v>
      </c>
      <c r="M2172" s="706" t="str">
        <f>$M$40</f>
        <v>LBM ： Lean Body Mass （除脂肪体重） は増加傾向が望ましい</v>
      </c>
      <c r="N2172" s="706"/>
      <c r="O2172" s="706"/>
      <c r="P2172" s="706"/>
      <c r="Q2172" s="706"/>
      <c r="R2172" s="706"/>
      <c r="S2172" s="706"/>
      <c r="T2172" s="705"/>
      <c r="U2172" s="705"/>
      <c r="X2172" s="12"/>
      <c r="Y2172" s="116"/>
      <c r="Z2172" s="116"/>
      <c r="AA2172" s="116"/>
      <c r="AB2172" s="116"/>
      <c r="AC2172" s="116"/>
      <c r="AD2172" s="116"/>
      <c r="AE2172" s="116"/>
    </row>
    <row r="2174" spans="1:31" ht="30" customHeight="1">
      <c r="A2174" s="709" t="str">
        <f>$A$1</f>
        <v>●●チームバレーボール体力指数　レーダーチャート</v>
      </c>
      <c r="B2174" s="709"/>
      <c r="C2174" s="709"/>
      <c r="D2174" s="709"/>
      <c r="E2174" s="709"/>
      <c r="F2174" s="709"/>
      <c r="G2174" s="709"/>
      <c r="H2174" s="709"/>
      <c r="I2174" s="709"/>
      <c r="J2174" s="709"/>
      <c r="K2174" s="709"/>
      <c r="L2174" s="709"/>
      <c r="M2174" s="709"/>
      <c r="N2174" s="709"/>
      <c r="O2174" s="709"/>
      <c r="P2174" s="709"/>
      <c r="Q2174" s="709"/>
      <c r="R2174" s="709"/>
      <c r="S2174" s="709"/>
      <c r="T2174" s="709"/>
      <c r="U2174" s="709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240" t="s">
        <v>10</v>
      </c>
      <c r="B2175" s="710" t="str">
        <f>IF(表示変換!B59="","",表示変換!B59)</f>
        <v/>
      </c>
      <c r="C2175" s="710"/>
      <c r="D2175" s="9"/>
      <c r="E2175" s="240" t="s">
        <v>11</v>
      </c>
      <c r="F2175" s="711" t="str">
        <f>IF(表示変換!I59="","",表示変換!I59)</f>
        <v/>
      </c>
      <c r="G2175" s="711"/>
      <c r="H2175" s="241" t="s">
        <v>234</v>
      </c>
      <c r="I2175" s="14"/>
      <c r="J2175" s="241" t="s">
        <v>13</v>
      </c>
      <c r="K2175" s="711" t="str">
        <f>IF(表示変換!J59="","",表示変換!J59)</f>
        <v/>
      </c>
      <c r="L2175" s="711"/>
      <c r="M2175" s="240" t="s">
        <v>14</v>
      </c>
      <c r="N2175" s="6"/>
      <c r="O2175" s="710" t="s">
        <v>15</v>
      </c>
      <c r="P2175" s="710"/>
      <c r="Q2175" s="710" t="str">
        <f>IF(表示変換!H59="","",表示変換!H59)</f>
        <v/>
      </c>
      <c r="R2175" s="710"/>
      <c r="S2175" s="712" t="str">
        <f>IF(入力!$C$4="","",入力!$C$4)</f>
        <v>2018.01.01</v>
      </c>
      <c r="T2175" s="712"/>
      <c r="U2175" s="9" t="s">
        <v>78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23" t="s">
        <v>5</v>
      </c>
      <c r="B2177" s="726" t="s">
        <v>6</v>
      </c>
      <c r="C2177" s="730" t="s">
        <v>0</v>
      </c>
      <c r="D2177" s="721" t="s">
        <v>28</v>
      </c>
      <c r="E2177" s="722"/>
      <c r="F2177" s="721" t="s">
        <v>40</v>
      </c>
      <c r="G2177" s="722"/>
      <c r="H2177" s="721" t="s">
        <v>272</v>
      </c>
      <c r="I2177" s="722"/>
      <c r="J2177" s="721" t="s">
        <v>26</v>
      </c>
      <c r="K2177" s="722"/>
      <c r="L2177" s="719" t="s">
        <v>181</v>
      </c>
      <c r="M2177" s="720"/>
      <c r="N2177" s="719" t="s">
        <v>42</v>
      </c>
      <c r="O2177" s="720"/>
      <c r="P2177" s="719" t="s">
        <v>27</v>
      </c>
      <c r="Q2177" s="720"/>
      <c r="R2177" s="721" t="s">
        <v>183</v>
      </c>
      <c r="S2177" s="722"/>
      <c r="T2177" s="119" t="s">
        <v>1</v>
      </c>
      <c r="U2177" s="120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24"/>
      <c r="B2178" s="727"/>
      <c r="C2178" s="731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25"/>
      <c r="B2179" s="728"/>
      <c r="C2179" s="732"/>
      <c r="D2179" s="2" t="str">
        <f>IF(表示変換!$N$5="","",表示変換!$N$5)</f>
        <v>sec</v>
      </c>
      <c r="E2179" s="4" t="s">
        <v>7</v>
      </c>
      <c r="F2179" s="2" t="str">
        <f>IF(表示変換!$O$5="","",表示変換!$O$5)</f>
        <v>sec</v>
      </c>
      <c r="G2179" s="4" t="s">
        <v>7</v>
      </c>
      <c r="H2179" s="2" t="str">
        <f>IF(表示変換!$P$5="","",表示変換!$P$5)</f>
        <v>m</v>
      </c>
      <c r="I2179" s="4" t="s">
        <v>7</v>
      </c>
      <c r="J2179" s="2" t="str">
        <f>IF(表示変換!$Q$5="","",表示変換!$Q$5)</f>
        <v>cm</v>
      </c>
      <c r="K2179" s="4" t="s">
        <v>7</v>
      </c>
      <c r="L2179" s="2" t="str">
        <f>IF(表示変換!$R$5="","",表示変換!$R$5)</f>
        <v>cm</v>
      </c>
      <c r="M2179" s="4" t="s">
        <v>184</v>
      </c>
      <c r="N2179" s="2" t="str">
        <f>IF(表示変換!$S$5="","",表示変換!$S$5)</f>
        <v>m</v>
      </c>
      <c r="O2179" s="4" t="s">
        <v>198</v>
      </c>
      <c r="P2179" s="2" t="str">
        <f>IF(表示変換!$T$5="","",表示変換!$T$5)</f>
        <v>回</v>
      </c>
      <c r="Q2179" s="4" t="s">
        <v>7</v>
      </c>
      <c r="R2179" s="2" t="str">
        <f>IF(表示変換!$U$5="","",表示変換!$U$5)</f>
        <v>m</v>
      </c>
      <c r="S2179" s="4" t="s">
        <v>7</v>
      </c>
      <c r="T2179" s="2" t="s">
        <v>185</v>
      </c>
      <c r="U2179" s="5" t="s">
        <v>9</v>
      </c>
      <c r="X2179" s="26" t="s">
        <v>187</v>
      </c>
      <c r="Y2179" s="26" t="s">
        <v>188</v>
      </c>
      <c r="Z2179" s="26" t="s">
        <v>251</v>
      </c>
      <c r="AA2179" s="26" t="s">
        <v>24</v>
      </c>
      <c r="AB2179" s="26" t="s">
        <v>189</v>
      </c>
      <c r="AC2179" s="26" t="s">
        <v>190</v>
      </c>
      <c r="AD2179" s="26" t="s">
        <v>191</v>
      </c>
      <c r="AE2179" s="11" t="s">
        <v>55</v>
      </c>
    </row>
    <row r="2180" spans="1:31">
      <c r="A2180" s="17" t="str">
        <f>IF(入力!$C$4="","",入力!$C$4)</f>
        <v>2018.01.01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2018.01.01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3"/>
      <c r="B2181" s="64"/>
      <c r="C2181" s="65"/>
      <c r="D2181" s="66"/>
      <c r="E2181" s="67"/>
      <c r="F2181" s="68"/>
      <c r="G2181" s="69"/>
      <c r="H2181" s="70"/>
      <c r="I2181" s="67"/>
      <c r="J2181" s="68"/>
      <c r="K2181" s="69"/>
      <c r="L2181" s="66"/>
      <c r="M2181" s="67"/>
      <c r="N2181" s="68"/>
      <c r="O2181" s="69"/>
      <c r="P2181" s="66"/>
      <c r="Q2181" s="67"/>
      <c r="R2181" s="64"/>
      <c r="S2181" s="69"/>
      <c r="T2181" s="70"/>
      <c r="U2181" s="69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1"/>
      <c r="B2182" s="64"/>
      <c r="C2182" s="69"/>
      <c r="D2182" s="68"/>
      <c r="E2182" s="69"/>
      <c r="F2182" s="68"/>
      <c r="G2182" s="69"/>
      <c r="H2182" s="64"/>
      <c r="I2182" s="69"/>
      <c r="J2182" s="68"/>
      <c r="K2182" s="69"/>
      <c r="L2182" s="68"/>
      <c r="M2182" s="69"/>
      <c r="N2182" s="68"/>
      <c r="O2182" s="69"/>
      <c r="P2182" s="68"/>
      <c r="Q2182" s="69"/>
      <c r="R2182" s="64"/>
      <c r="S2182" s="69"/>
      <c r="T2182" s="64"/>
      <c r="U2182" s="69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1"/>
      <c r="B2183" s="72"/>
      <c r="C2183" s="73"/>
      <c r="D2183" s="68"/>
      <c r="E2183" s="67"/>
      <c r="F2183" s="68"/>
      <c r="G2183" s="69"/>
      <c r="H2183" s="70"/>
      <c r="I2183" s="67"/>
      <c r="J2183" s="68"/>
      <c r="K2183" s="69"/>
      <c r="L2183" s="66"/>
      <c r="M2183" s="67"/>
      <c r="N2183" s="68"/>
      <c r="O2183" s="69"/>
      <c r="P2183" s="66"/>
      <c r="Q2183" s="67"/>
      <c r="R2183" s="64"/>
      <c r="S2183" s="69"/>
      <c r="T2183" s="70"/>
      <c r="U2183" s="69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3"/>
      <c r="B2184" s="64"/>
      <c r="C2184" s="65"/>
      <c r="D2184" s="66"/>
      <c r="E2184" s="67"/>
      <c r="F2184" s="68"/>
      <c r="G2184" s="69"/>
      <c r="H2184" s="70"/>
      <c r="I2184" s="67"/>
      <c r="J2184" s="68"/>
      <c r="K2184" s="69"/>
      <c r="L2184" s="66"/>
      <c r="M2184" s="67"/>
      <c r="N2184" s="68"/>
      <c r="O2184" s="69"/>
      <c r="P2184" s="66"/>
      <c r="Q2184" s="67"/>
      <c r="R2184" s="64"/>
      <c r="S2184" s="69"/>
      <c r="T2184" s="70"/>
      <c r="U2184" s="69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1"/>
      <c r="B2185" s="64"/>
      <c r="C2185" s="69"/>
      <c r="D2185" s="68"/>
      <c r="E2185" s="69"/>
      <c r="F2185" s="68"/>
      <c r="G2185" s="69"/>
      <c r="H2185" s="64"/>
      <c r="I2185" s="69"/>
      <c r="J2185" s="68"/>
      <c r="K2185" s="69"/>
      <c r="L2185" s="68"/>
      <c r="M2185" s="69"/>
      <c r="N2185" s="68"/>
      <c r="O2185" s="69"/>
      <c r="P2185" s="68"/>
      <c r="Q2185" s="69"/>
      <c r="R2185" s="64"/>
      <c r="S2185" s="69"/>
      <c r="T2185" s="64"/>
      <c r="U2185" s="69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3"/>
      <c r="B2186" s="64"/>
      <c r="C2186" s="65"/>
      <c r="D2186" s="66"/>
      <c r="E2186" s="67"/>
      <c r="F2186" s="68"/>
      <c r="G2186" s="69"/>
      <c r="H2186" s="70"/>
      <c r="I2186" s="67"/>
      <c r="J2186" s="68"/>
      <c r="K2186" s="69"/>
      <c r="L2186" s="66"/>
      <c r="M2186" s="67"/>
      <c r="N2186" s="68"/>
      <c r="O2186" s="69"/>
      <c r="P2186" s="66"/>
      <c r="Q2186" s="67"/>
      <c r="R2186" s="64"/>
      <c r="S2186" s="69"/>
      <c r="T2186" s="70"/>
      <c r="U2186" s="69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3"/>
      <c r="B2187" s="64"/>
      <c r="C2187" s="65"/>
      <c r="D2187" s="66"/>
      <c r="E2187" s="67"/>
      <c r="F2187" s="68"/>
      <c r="G2187" s="69"/>
      <c r="H2187" s="70"/>
      <c r="I2187" s="67"/>
      <c r="J2187" s="68"/>
      <c r="K2187" s="69"/>
      <c r="L2187" s="66"/>
      <c r="M2187" s="67"/>
      <c r="N2187" s="68"/>
      <c r="O2187" s="69"/>
      <c r="P2187" s="66"/>
      <c r="Q2187" s="67"/>
      <c r="R2187" s="64"/>
      <c r="S2187" s="69"/>
      <c r="T2187" s="70"/>
      <c r="U2187" s="69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3"/>
      <c r="B2188" s="64"/>
      <c r="C2188" s="65"/>
      <c r="D2188" s="66"/>
      <c r="E2188" s="67"/>
      <c r="F2188" s="68"/>
      <c r="G2188" s="69"/>
      <c r="H2188" s="70"/>
      <c r="I2188" s="67"/>
      <c r="J2188" s="68"/>
      <c r="K2188" s="69"/>
      <c r="L2188" s="66"/>
      <c r="M2188" s="67"/>
      <c r="N2188" s="68"/>
      <c r="O2188" s="69"/>
      <c r="P2188" s="66"/>
      <c r="Q2188" s="67"/>
      <c r="R2188" s="64"/>
      <c r="S2188" s="69"/>
      <c r="T2188" s="70"/>
      <c r="U2188" s="69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3"/>
      <c r="B2189" s="64"/>
      <c r="C2189" s="65"/>
      <c r="D2189" s="66"/>
      <c r="E2189" s="67"/>
      <c r="F2189" s="68"/>
      <c r="G2189" s="69"/>
      <c r="H2189" s="70"/>
      <c r="I2189" s="67"/>
      <c r="J2189" s="68"/>
      <c r="K2189" s="69"/>
      <c r="L2189" s="66"/>
      <c r="M2189" s="67"/>
      <c r="N2189" s="68"/>
      <c r="O2189" s="69"/>
      <c r="P2189" s="66"/>
      <c r="Q2189" s="67"/>
      <c r="R2189" s="64"/>
      <c r="S2189" s="69"/>
      <c r="T2189" s="70"/>
      <c r="U2189" s="69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196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2018.01.01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88" t="s">
        <v>250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287" t="str">
        <f>IF(全体項目一覧_60!AN147="","",全体項目一覧_60!AN147)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713"/>
      <c r="B2211" s="714"/>
      <c r="C2211" s="714"/>
      <c r="D2211" s="714"/>
      <c r="E2211" s="714"/>
      <c r="F2211" s="714"/>
      <c r="G2211" s="714"/>
      <c r="H2211" s="714"/>
      <c r="I2211" s="714"/>
      <c r="J2211" s="714"/>
      <c r="K2211" s="715"/>
      <c r="L2211" s="12" t="s">
        <v>18</v>
      </c>
      <c r="M2211" s="707" t="str">
        <f>$M$38</f>
        <v>％FAT （体脂肪率） は 13.0％以下 を基準とする</v>
      </c>
      <c r="N2211" s="707"/>
      <c r="O2211" s="707"/>
      <c r="P2211" s="707"/>
      <c r="Q2211" s="707"/>
      <c r="R2211" s="707"/>
      <c r="S2211" s="707"/>
      <c r="T2211" s="708" t="s">
        <v>249</v>
      </c>
      <c r="U2211" s="708"/>
      <c r="X2211" s="12"/>
      <c r="Y2211" s="114"/>
      <c r="Z2211" s="114"/>
      <c r="AA2211" s="114"/>
      <c r="AB2211" s="114"/>
      <c r="AC2211" s="114"/>
      <c r="AD2211" s="114"/>
      <c r="AE2211" s="114"/>
    </row>
    <row r="2212" spans="1:31">
      <c r="A2212" s="716"/>
      <c r="B2212" s="717"/>
      <c r="C2212" s="717"/>
      <c r="D2212" s="717"/>
      <c r="E2212" s="717"/>
      <c r="F2212" s="717"/>
      <c r="G2212" s="717"/>
      <c r="H2212" s="717"/>
      <c r="I2212" s="717"/>
      <c r="J2212" s="717"/>
      <c r="K2212" s="718"/>
      <c r="L2212" s="12" t="s">
        <v>18</v>
      </c>
      <c r="M2212" s="703" t="str">
        <f>$M$39</f>
        <v>BMI は 18.0 ～ 23.0 を標準範囲 【ＶＢ男子：中学生】 とする</v>
      </c>
      <c r="N2212" s="703"/>
      <c r="O2212" s="703"/>
      <c r="P2212" s="703"/>
      <c r="Q2212" s="703"/>
      <c r="R2212" s="703"/>
      <c r="S2212" s="703"/>
      <c r="T2212" s="704" t="str">
        <f>X2208</f>
        <v/>
      </c>
      <c r="U2212" s="705"/>
      <c r="X2212" s="12"/>
      <c r="Y2212" s="115"/>
      <c r="Z2212" s="115"/>
      <c r="AA2212" s="115"/>
      <c r="AB2212" s="115"/>
      <c r="AC2212" s="115"/>
      <c r="AD2212" s="115"/>
      <c r="AE2212" s="115"/>
    </row>
    <row r="2213" spans="1:31" ht="14.25">
      <c r="A2213" s="729" t="str">
        <f>$A$40</f>
        <v>フォーマット作成者　：　Komuro Consulting Group　小室匡史</v>
      </c>
      <c r="B2213" s="729"/>
      <c r="C2213" s="729"/>
      <c r="D2213" s="729"/>
      <c r="E2213" s="729"/>
      <c r="F2213" s="729"/>
      <c r="G2213" s="729"/>
      <c r="H2213" s="729"/>
      <c r="I2213" s="729"/>
      <c r="J2213" s="729"/>
      <c r="K2213" s="729"/>
      <c r="L2213" s="263" t="s">
        <v>18</v>
      </c>
      <c r="M2213" s="706" t="str">
        <f>$M$40</f>
        <v>LBM ： Lean Body Mass （除脂肪体重） は増加傾向が望ましい</v>
      </c>
      <c r="N2213" s="706"/>
      <c r="O2213" s="706"/>
      <c r="P2213" s="706"/>
      <c r="Q2213" s="706"/>
      <c r="R2213" s="706"/>
      <c r="S2213" s="706"/>
      <c r="T2213" s="705"/>
      <c r="U2213" s="705"/>
      <c r="X2213" s="12"/>
      <c r="Y2213" s="116"/>
      <c r="Z2213" s="116"/>
      <c r="AA2213" s="116"/>
      <c r="AB2213" s="116"/>
      <c r="AC2213" s="116"/>
      <c r="AD2213" s="116"/>
      <c r="AE2213" s="116"/>
    </row>
    <row r="2215" spans="1:31" ht="30" customHeight="1">
      <c r="A2215" s="709" t="str">
        <f>$A$1</f>
        <v>●●チームバレーボール体力指数　レーダーチャート</v>
      </c>
      <c r="B2215" s="709"/>
      <c r="C2215" s="709"/>
      <c r="D2215" s="709"/>
      <c r="E2215" s="709"/>
      <c r="F2215" s="709"/>
      <c r="G2215" s="709"/>
      <c r="H2215" s="709"/>
      <c r="I2215" s="709"/>
      <c r="J2215" s="709"/>
      <c r="K2215" s="709"/>
      <c r="L2215" s="709"/>
      <c r="M2215" s="709"/>
      <c r="N2215" s="709"/>
      <c r="O2215" s="709"/>
      <c r="P2215" s="709"/>
      <c r="Q2215" s="709"/>
      <c r="R2215" s="709"/>
      <c r="S2215" s="709"/>
      <c r="T2215" s="709"/>
      <c r="U2215" s="709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240" t="s">
        <v>10</v>
      </c>
      <c r="B2216" s="710" t="str">
        <f>IF(表示変換!B60="","",表示変換!B60)</f>
        <v/>
      </c>
      <c r="C2216" s="710"/>
      <c r="D2216" s="9"/>
      <c r="E2216" s="240" t="s">
        <v>11</v>
      </c>
      <c r="F2216" s="711" t="str">
        <f>IF(表示変換!I60="","",表示変換!I60)</f>
        <v/>
      </c>
      <c r="G2216" s="711"/>
      <c r="H2216" s="241" t="s">
        <v>12</v>
      </c>
      <c r="I2216" s="14"/>
      <c r="J2216" s="241" t="s">
        <v>13</v>
      </c>
      <c r="K2216" s="711" t="str">
        <f>IF(表示変換!J60="","",表示変換!J60)</f>
        <v/>
      </c>
      <c r="L2216" s="711"/>
      <c r="M2216" s="240" t="s">
        <v>14</v>
      </c>
      <c r="N2216" s="6"/>
      <c r="O2216" s="710" t="s">
        <v>201</v>
      </c>
      <c r="P2216" s="710"/>
      <c r="Q2216" s="710" t="str">
        <f>IF(表示変換!H60="","",表示変換!H60)</f>
        <v/>
      </c>
      <c r="R2216" s="710"/>
      <c r="S2216" s="712" t="str">
        <f>IF(入力!$C$4="","",入力!$C$4)</f>
        <v>2018.01.01</v>
      </c>
      <c r="T2216" s="712"/>
      <c r="U2216" s="9" t="s">
        <v>78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23" t="s">
        <v>5</v>
      </c>
      <c r="B2218" s="726" t="s">
        <v>6</v>
      </c>
      <c r="C2218" s="730" t="s">
        <v>0</v>
      </c>
      <c r="D2218" s="721" t="s">
        <v>210</v>
      </c>
      <c r="E2218" s="722"/>
      <c r="F2218" s="721" t="s">
        <v>180</v>
      </c>
      <c r="G2218" s="722"/>
      <c r="H2218" s="721" t="s">
        <v>272</v>
      </c>
      <c r="I2218" s="722"/>
      <c r="J2218" s="721" t="s">
        <v>26</v>
      </c>
      <c r="K2218" s="722"/>
      <c r="L2218" s="719" t="s">
        <v>181</v>
      </c>
      <c r="M2218" s="720"/>
      <c r="N2218" s="719" t="s">
        <v>204</v>
      </c>
      <c r="O2218" s="720"/>
      <c r="P2218" s="719" t="s">
        <v>27</v>
      </c>
      <c r="Q2218" s="720"/>
      <c r="R2218" s="721" t="s">
        <v>183</v>
      </c>
      <c r="S2218" s="722"/>
      <c r="T2218" s="119" t="s">
        <v>1</v>
      </c>
      <c r="U2218" s="120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24"/>
      <c r="B2219" s="727"/>
      <c r="C2219" s="731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25"/>
      <c r="B2220" s="728"/>
      <c r="C2220" s="732"/>
      <c r="D2220" s="2" t="str">
        <f>IF(表示変換!$N$5="","",表示変換!$N$5)</f>
        <v>sec</v>
      </c>
      <c r="E2220" s="4" t="s">
        <v>184</v>
      </c>
      <c r="F2220" s="2" t="str">
        <f>IF(表示変換!$O$5="","",表示変換!$O$5)</f>
        <v>sec</v>
      </c>
      <c r="G2220" s="4" t="s">
        <v>184</v>
      </c>
      <c r="H2220" s="2" t="str">
        <f>IF(表示変換!$P$5="","",表示変換!$P$5)</f>
        <v>m</v>
      </c>
      <c r="I2220" s="4" t="s">
        <v>184</v>
      </c>
      <c r="J2220" s="2" t="str">
        <f>IF(表示変換!$Q$5="","",表示変換!$Q$5)</f>
        <v>cm</v>
      </c>
      <c r="K2220" s="4" t="s">
        <v>184</v>
      </c>
      <c r="L2220" s="2" t="str">
        <f>IF(表示変換!$R$5="","",表示変換!$R$5)</f>
        <v>cm</v>
      </c>
      <c r="M2220" s="4" t="s">
        <v>184</v>
      </c>
      <c r="N2220" s="2" t="str">
        <f>IF(表示変換!$S$5="","",表示変換!$S$5)</f>
        <v>m</v>
      </c>
      <c r="O2220" s="4" t="s">
        <v>184</v>
      </c>
      <c r="P2220" s="2" t="str">
        <f>IF(表示変換!$T$5="","",表示変換!$T$5)</f>
        <v>回</v>
      </c>
      <c r="Q2220" s="4" t="s">
        <v>184</v>
      </c>
      <c r="R2220" s="2" t="str">
        <f>IF(表示変換!$U$5="","",表示変換!$U$5)</f>
        <v>m</v>
      </c>
      <c r="S2220" s="4" t="s">
        <v>184</v>
      </c>
      <c r="T2220" s="2" t="s">
        <v>185</v>
      </c>
      <c r="U2220" s="5" t="s">
        <v>186</v>
      </c>
      <c r="X2220" s="26" t="s">
        <v>187</v>
      </c>
      <c r="Y2220" s="26" t="s">
        <v>188</v>
      </c>
      <c r="Z2220" s="26" t="s">
        <v>251</v>
      </c>
      <c r="AA2220" s="26" t="s">
        <v>24</v>
      </c>
      <c r="AB2220" s="26" t="s">
        <v>189</v>
      </c>
      <c r="AC2220" s="26" t="s">
        <v>190</v>
      </c>
      <c r="AD2220" s="26" t="s">
        <v>191</v>
      </c>
      <c r="AE2220" s="11" t="s">
        <v>192</v>
      </c>
    </row>
    <row r="2221" spans="1:31">
      <c r="A2221" s="17" t="str">
        <f>IF(入力!$C$4="","",入力!$C$4)</f>
        <v>2018.01.01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2018.01.01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3"/>
      <c r="B2222" s="64"/>
      <c r="C2222" s="65"/>
      <c r="D2222" s="66"/>
      <c r="E2222" s="67"/>
      <c r="F2222" s="68"/>
      <c r="G2222" s="69"/>
      <c r="H2222" s="70"/>
      <c r="I2222" s="67"/>
      <c r="J2222" s="68"/>
      <c r="K2222" s="69"/>
      <c r="L2222" s="66"/>
      <c r="M2222" s="67"/>
      <c r="N2222" s="68"/>
      <c r="O2222" s="69"/>
      <c r="P2222" s="66"/>
      <c r="Q2222" s="67"/>
      <c r="R2222" s="64"/>
      <c r="S2222" s="69"/>
      <c r="T2222" s="70"/>
      <c r="U2222" s="69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1"/>
      <c r="B2223" s="64"/>
      <c r="C2223" s="69"/>
      <c r="D2223" s="68"/>
      <c r="E2223" s="69"/>
      <c r="F2223" s="68"/>
      <c r="G2223" s="69"/>
      <c r="H2223" s="64"/>
      <c r="I2223" s="69"/>
      <c r="J2223" s="68"/>
      <c r="K2223" s="69"/>
      <c r="L2223" s="68"/>
      <c r="M2223" s="69"/>
      <c r="N2223" s="68"/>
      <c r="O2223" s="69"/>
      <c r="P2223" s="68"/>
      <c r="Q2223" s="69"/>
      <c r="R2223" s="64"/>
      <c r="S2223" s="69"/>
      <c r="T2223" s="64"/>
      <c r="U2223" s="69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1"/>
      <c r="B2224" s="72"/>
      <c r="C2224" s="73"/>
      <c r="D2224" s="68"/>
      <c r="E2224" s="67"/>
      <c r="F2224" s="68"/>
      <c r="G2224" s="69"/>
      <c r="H2224" s="70"/>
      <c r="I2224" s="67"/>
      <c r="J2224" s="68"/>
      <c r="K2224" s="69"/>
      <c r="L2224" s="66"/>
      <c r="M2224" s="67"/>
      <c r="N2224" s="68"/>
      <c r="O2224" s="69"/>
      <c r="P2224" s="66"/>
      <c r="Q2224" s="67"/>
      <c r="R2224" s="64"/>
      <c r="S2224" s="69"/>
      <c r="T2224" s="70"/>
      <c r="U2224" s="69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3"/>
      <c r="B2225" s="64"/>
      <c r="C2225" s="65"/>
      <c r="D2225" s="66"/>
      <c r="E2225" s="67"/>
      <c r="F2225" s="68"/>
      <c r="G2225" s="69"/>
      <c r="H2225" s="70"/>
      <c r="I2225" s="67"/>
      <c r="J2225" s="68"/>
      <c r="K2225" s="69"/>
      <c r="L2225" s="66"/>
      <c r="M2225" s="67"/>
      <c r="N2225" s="68"/>
      <c r="O2225" s="69"/>
      <c r="P2225" s="66"/>
      <c r="Q2225" s="67"/>
      <c r="R2225" s="64"/>
      <c r="S2225" s="69"/>
      <c r="T2225" s="70"/>
      <c r="U2225" s="69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1"/>
      <c r="B2226" s="64"/>
      <c r="C2226" s="69"/>
      <c r="D2226" s="68"/>
      <c r="E2226" s="69"/>
      <c r="F2226" s="68"/>
      <c r="G2226" s="69"/>
      <c r="H2226" s="64"/>
      <c r="I2226" s="69"/>
      <c r="J2226" s="68"/>
      <c r="K2226" s="69"/>
      <c r="L2226" s="68"/>
      <c r="M2226" s="69"/>
      <c r="N2226" s="68"/>
      <c r="O2226" s="69"/>
      <c r="P2226" s="68"/>
      <c r="Q2226" s="69"/>
      <c r="R2226" s="64"/>
      <c r="S2226" s="69"/>
      <c r="T2226" s="64"/>
      <c r="U2226" s="69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3"/>
      <c r="B2227" s="64"/>
      <c r="C2227" s="65"/>
      <c r="D2227" s="66"/>
      <c r="E2227" s="67"/>
      <c r="F2227" s="68"/>
      <c r="G2227" s="69"/>
      <c r="H2227" s="70"/>
      <c r="I2227" s="67"/>
      <c r="J2227" s="68"/>
      <c r="K2227" s="69"/>
      <c r="L2227" s="66"/>
      <c r="M2227" s="67"/>
      <c r="N2227" s="68"/>
      <c r="O2227" s="69"/>
      <c r="P2227" s="66"/>
      <c r="Q2227" s="67"/>
      <c r="R2227" s="64"/>
      <c r="S2227" s="69"/>
      <c r="T2227" s="70"/>
      <c r="U2227" s="69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3"/>
      <c r="B2228" s="64"/>
      <c r="C2228" s="65"/>
      <c r="D2228" s="66"/>
      <c r="E2228" s="67"/>
      <c r="F2228" s="68"/>
      <c r="G2228" s="69"/>
      <c r="H2228" s="70"/>
      <c r="I2228" s="67"/>
      <c r="J2228" s="68"/>
      <c r="K2228" s="69"/>
      <c r="L2228" s="66"/>
      <c r="M2228" s="67"/>
      <c r="N2228" s="68"/>
      <c r="O2228" s="69"/>
      <c r="P2228" s="66"/>
      <c r="Q2228" s="67"/>
      <c r="R2228" s="64"/>
      <c r="S2228" s="69"/>
      <c r="T2228" s="70"/>
      <c r="U2228" s="69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3"/>
      <c r="B2229" s="64"/>
      <c r="C2229" s="65"/>
      <c r="D2229" s="66"/>
      <c r="E2229" s="67"/>
      <c r="F2229" s="68"/>
      <c r="G2229" s="69"/>
      <c r="H2229" s="70"/>
      <c r="I2229" s="67"/>
      <c r="J2229" s="68"/>
      <c r="K2229" s="69"/>
      <c r="L2229" s="66"/>
      <c r="M2229" s="67"/>
      <c r="N2229" s="68"/>
      <c r="O2229" s="69"/>
      <c r="P2229" s="66"/>
      <c r="Q2229" s="67"/>
      <c r="R2229" s="64"/>
      <c r="S2229" s="69"/>
      <c r="T2229" s="70"/>
      <c r="U2229" s="69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3"/>
      <c r="B2230" s="64"/>
      <c r="C2230" s="65"/>
      <c r="D2230" s="66"/>
      <c r="E2230" s="67"/>
      <c r="F2230" s="68"/>
      <c r="G2230" s="69"/>
      <c r="H2230" s="70"/>
      <c r="I2230" s="67"/>
      <c r="J2230" s="68"/>
      <c r="K2230" s="69"/>
      <c r="L2230" s="66"/>
      <c r="M2230" s="67"/>
      <c r="N2230" s="68"/>
      <c r="O2230" s="69"/>
      <c r="P2230" s="66"/>
      <c r="Q2230" s="67"/>
      <c r="R2230" s="64"/>
      <c r="S2230" s="69"/>
      <c r="T2230" s="70"/>
      <c r="U2230" s="69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196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2018.01.01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88" t="s">
        <v>250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287" t="str">
        <f>IF(全体項目一覧_60!AN148="","",全体項目一覧_60!AN148)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713"/>
      <c r="B2252" s="714"/>
      <c r="C2252" s="714"/>
      <c r="D2252" s="714"/>
      <c r="E2252" s="714"/>
      <c r="F2252" s="714"/>
      <c r="G2252" s="714"/>
      <c r="H2252" s="714"/>
      <c r="I2252" s="714"/>
      <c r="J2252" s="714"/>
      <c r="K2252" s="715"/>
      <c r="L2252" s="12" t="s">
        <v>18</v>
      </c>
      <c r="M2252" s="707" t="str">
        <f>$M$38</f>
        <v>％FAT （体脂肪率） は 13.0％以下 を基準とする</v>
      </c>
      <c r="N2252" s="707"/>
      <c r="O2252" s="707"/>
      <c r="P2252" s="707"/>
      <c r="Q2252" s="707"/>
      <c r="R2252" s="707"/>
      <c r="S2252" s="707"/>
      <c r="T2252" s="708" t="s">
        <v>249</v>
      </c>
      <c r="U2252" s="708"/>
      <c r="X2252" s="12"/>
      <c r="Y2252" s="114"/>
      <c r="Z2252" s="114"/>
      <c r="AA2252" s="114"/>
      <c r="AB2252" s="114"/>
      <c r="AC2252" s="114"/>
      <c r="AD2252" s="114"/>
      <c r="AE2252" s="114"/>
    </row>
    <row r="2253" spans="1:31">
      <c r="A2253" s="716"/>
      <c r="B2253" s="717"/>
      <c r="C2253" s="717"/>
      <c r="D2253" s="717"/>
      <c r="E2253" s="717"/>
      <c r="F2253" s="717"/>
      <c r="G2253" s="717"/>
      <c r="H2253" s="717"/>
      <c r="I2253" s="717"/>
      <c r="J2253" s="717"/>
      <c r="K2253" s="718"/>
      <c r="L2253" s="12" t="s">
        <v>18</v>
      </c>
      <c r="M2253" s="703" t="str">
        <f>$M$39</f>
        <v>BMI は 18.0 ～ 23.0 を標準範囲 【ＶＢ男子：中学生】 とする</v>
      </c>
      <c r="N2253" s="703"/>
      <c r="O2253" s="703"/>
      <c r="P2253" s="703"/>
      <c r="Q2253" s="703"/>
      <c r="R2253" s="703"/>
      <c r="S2253" s="703"/>
      <c r="T2253" s="704" t="str">
        <f>X2249</f>
        <v/>
      </c>
      <c r="U2253" s="705"/>
      <c r="X2253" s="12"/>
      <c r="Y2253" s="115"/>
      <c r="Z2253" s="115"/>
      <c r="AA2253" s="115"/>
      <c r="AB2253" s="115"/>
      <c r="AC2253" s="115"/>
      <c r="AD2253" s="115"/>
      <c r="AE2253" s="115"/>
    </row>
    <row r="2254" spans="1:31" ht="14.25">
      <c r="A2254" s="729" t="str">
        <f>$A$40</f>
        <v>フォーマット作成者　：　Komuro Consulting Group　小室匡史</v>
      </c>
      <c r="B2254" s="729"/>
      <c r="C2254" s="729"/>
      <c r="D2254" s="729"/>
      <c r="E2254" s="729"/>
      <c r="F2254" s="729"/>
      <c r="G2254" s="729"/>
      <c r="H2254" s="729"/>
      <c r="I2254" s="729"/>
      <c r="J2254" s="729"/>
      <c r="K2254" s="729"/>
      <c r="L2254" s="263" t="s">
        <v>18</v>
      </c>
      <c r="M2254" s="706" t="str">
        <f>$M$40</f>
        <v>LBM ： Lean Body Mass （除脂肪体重） は増加傾向が望ましい</v>
      </c>
      <c r="N2254" s="706"/>
      <c r="O2254" s="706"/>
      <c r="P2254" s="706"/>
      <c r="Q2254" s="706"/>
      <c r="R2254" s="706"/>
      <c r="S2254" s="706"/>
      <c r="T2254" s="705"/>
      <c r="U2254" s="705"/>
      <c r="X2254" s="12"/>
      <c r="Y2254" s="116"/>
      <c r="Z2254" s="116"/>
      <c r="AA2254" s="116"/>
      <c r="AB2254" s="116"/>
      <c r="AC2254" s="116"/>
      <c r="AD2254" s="116"/>
      <c r="AE2254" s="116"/>
    </row>
    <row r="2256" spans="1:31" ht="30" customHeight="1">
      <c r="A2256" s="709" t="str">
        <f>$A$1</f>
        <v>●●チームバレーボール体力指数　レーダーチャート</v>
      </c>
      <c r="B2256" s="709"/>
      <c r="C2256" s="709"/>
      <c r="D2256" s="709"/>
      <c r="E2256" s="709"/>
      <c r="F2256" s="709"/>
      <c r="G2256" s="709"/>
      <c r="H2256" s="709"/>
      <c r="I2256" s="709"/>
      <c r="J2256" s="709"/>
      <c r="K2256" s="709"/>
      <c r="L2256" s="709"/>
      <c r="M2256" s="709"/>
      <c r="N2256" s="709"/>
      <c r="O2256" s="709"/>
      <c r="P2256" s="709"/>
      <c r="Q2256" s="709"/>
      <c r="R2256" s="709"/>
      <c r="S2256" s="709"/>
      <c r="T2256" s="709"/>
      <c r="U2256" s="709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240" t="s">
        <v>10</v>
      </c>
      <c r="B2257" s="710" t="str">
        <f>IF(表示変換!B61="","",表示変換!B61)</f>
        <v/>
      </c>
      <c r="C2257" s="710"/>
      <c r="D2257" s="9"/>
      <c r="E2257" s="240" t="s">
        <v>11</v>
      </c>
      <c r="F2257" s="711" t="str">
        <f>IF(表示変換!I61="","",表示変換!I61)</f>
        <v/>
      </c>
      <c r="G2257" s="711"/>
      <c r="H2257" s="241" t="s">
        <v>12</v>
      </c>
      <c r="I2257" s="14"/>
      <c r="J2257" s="241" t="s">
        <v>13</v>
      </c>
      <c r="K2257" s="711" t="str">
        <f>IF(表示変換!J61="","",表示変換!J61)</f>
        <v/>
      </c>
      <c r="L2257" s="711"/>
      <c r="M2257" s="240" t="s">
        <v>14</v>
      </c>
      <c r="N2257" s="6"/>
      <c r="O2257" s="710" t="s">
        <v>201</v>
      </c>
      <c r="P2257" s="710"/>
      <c r="Q2257" s="710" t="str">
        <f>IF(表示変換!H61="","",表示変換!H61)</f>
        <v/>
      </c>
      <c r="R2257" s="710"/>
      <c r="S2257" s="712" t="str">
        <f>IF(入力!$C$4="","",入力!$C$4)</f>
        <v>2018.01.01</v>
      </c>
      <c r="T2257" s="712"/>
      <c r="U2257" s="9" t="s">
        <v>78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23" t="s">
        <v>5</v>
      </c>
      <c r="B2259" s="726" t="s">
        <v>208</v>
      </c>
      <c r="C2259" s="730" t="s">
        <v>0</v>
      </c>
      <c r="D2259" s="721" t="s">
        <v>202</v>
      </c>
      <c r="E2259" s="722"/>
      <c r="F2259" s="721" t="s">
        <v>180</v>
      </c>
      <c r="G2259" s="722"/>
      <c r="H2259" s="721" t="s">
        <v>272</v>
      </c>
      <c r="I2259" s="722"/>
      <c r="J2259" s="721" t="s">
        <v>26</v>
      </c>
      <c r="K2259" s="722"/>
      <c r="L2259" s="719" t="s">
        <v>181</v>
      </c>
      <c r="M2259" s="720"/>
      <c r="N2259" s="719" t="s">
        <v>182</v>
      </c>
      <c r="O2259" s="720"/>
      <c r="P2259" s="719" t="s">
        <v>27</v>
      </c>
      <c r="Q2259" s="720"/>
      <c r="R2259" s="721" t="s">
        <v>183</v>
      </c>
      <c r="S2259" s="722"/>
      <c r="T2259" s="119" t="s">
        <v>1</v>
      </c>
      <c r="U2259" s="120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24"/>
      <c r="B2260" s="727"/>
      <c r="C2260" s="731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25"/>
      <c r="B2261" s="728"/>
      <c r="C2261" s="732"/>
      <c r="D2261" s="2" t="str">
        <f>IF(表示変換!$N$5="","",表示変換!$N$5)</f>
        <v>sec</v>
      </c>
      <c r="E2261" s="4" t="s">
        <v>184</v>
      </c>
      <c r="F2261" s="2" t="str">
        <f>IF(表示変換!$O$5="","",表示変換!$O$5)</f>
        <v>sec</v>
      </c>
      <c r="G2261" s="4" t="s">
        <v>184</v>
      </c>
      <c r="H2261" s="2" t="str">
        <f>IF(表示変換!$P$5="","",表示変換!$P$5)</f>
        <v>m</v>
      </c>
      <c r="I2261" s="4" t="s">
        <v>184</v>
      </c>
      <c r="J2261" s="2" t="str">
        <f>IF(表示変換!$Q$5="","",表示変換!$Q$5)</f>
        <v>cm</v>
      </c>
      <c r="K2261" s="4" t="s">
        <v>184</v>
      </c>
      <c r="L2261" s="2" t="str">
        <f>IF(表示変換!$R$5="","",表示変換!$R$5)</f>
        <v>cm</v>
      </c>
      <c r="M2261" s="4" t="s">
        <v>184</v>
      </c>
      <c r="N2261" s="2" t="str">
        <f>IF(表示変換!$S$5="","",表示変換!$S$5)</f>
        <v>m</v>
      </c>
      <c r="O2261" s="4" t="s">
        <v>198</v>
      </c>
      <c r="P2261" s="2" t="str">
        <f>IF(表示変換!$T$5="","",表示変換!$T$5)</f>
        <v>回</v>
      </c>
      <c r="Q2261" s="4" t="s">
        <v>184</v>
      </c>
      <c r="R2261" s="2" t="str">
        <f>IF(表示変換!$U$5="","",表示変換!$U$5)</f>
        <v>m</v>
      </c>
      <c r="S2261" s="4" t="s">
        <v>184</v>
      </c>
      <c r="T2261" s="2" t="s">
        <v>185</v>
      </c>
      <c r="U2261" s="5" t="s">
        <v>186</v>
      </c>
      <c r="X2261" s="26" t="s">
        <v>235</v>
      </c>
      <c r="Y2261" s="26" t="s">
        <v>188</v>
      </c>
      <c r="Z2261" s="26" t="s">
        <v>251</v>
      </c>
      <c r="AA2261" s="26" t="s">
        <v>24</v>
      </c>
      <c r="AB2261" s="26" t="s">
        <v>189</v>
      </c>
      <c r="AC2261" s="26" t="s">
        <v>190</v>
      </c>
      <c r="AD2261" s="26" t="s">
        <v>191</v>
      </c>
      <c r="AE2261" s="11" t="s">
        <v>192</v>
      </c>
    </row>
    <row r="2262" spans="1:31">
      <c r="A2262" s="17" t="str">
        <f>IF(入力!$C$4="","",入力!$C$4)</f>
        <v>2018.01.01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2018.01.01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3"/>
      <c r="B2263" s="64"/>
      <c r="C2263" s="65"/>
      <c r="D2263" s="66"/>
      <c r="E2263" s="67"/>
      <c r="F2263" s="68"/>
      <c r="G2263" s="69"/>
      <c r="H2263" s="70"/>
      <c r="I2263" s="67"/>
      <c r="J2263" s="68"/>
      <c r="K2263" s="69"/>
      <c r="L2263" s="66"/>
      <c r="M2263" s="67"/>
      <c r="N2263" s="68"/>
      <c r="O2263" s="69"/>
      <c r="P2263" s="66"/>
      <c r="Q2263" s="67"/>
      <c r="R2263" s="64"/>
      <c r="S2263" s="69"/>
      <c r="T2263" s="70"/>
      <c r="U2263" s="69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1"/>
      <c r="B2264" s="64"/>
      <c r="C2264" s="69"/>
      <c r="D2264" s="68"/>
      <c r="E2264" s="69"/>
      <c r="F2264" s="68"/>
      <c r="G2264" s="69"/>
      <c r="H2264" s="64"/>
      <c r="I2264" s="69"/>
      <c r="J2264" s="68"/>
      <c r="K2264" s="69"/>
      <c r="L2264" s="68"/>
      <c r="M2264" s="69"/>
      <c r="N2264" s="68"/>
      <c r="O2264" s="69"/>
      <c r="P2264" s="68"/>
      <c r="Q2264" s="69"/>
      <c r="R2264" s="64"/>
      <c r="S2264" s="69"/>
      <c r="T2264" s="64"/>
      <c r="U2264" s="69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1"/>
      <c r="B2265" s="72"/>
      <c r="C2265" s="73"/>
      <c r="D2265" s="68"/>
      <c r="E2265" s="67"/>
      <c r="F2265" s="68"/>
      <c r="G2265" s="69"/>
      <c r="H2265" s="70"/>
      <c r="I2265" s="67"/>
      <c r="J2265" s="68"/>
      <c r="K2265" s="69"/>
      <c r="L2265" s="66"/>
      <c r="M2265" s="67"/>
      <c r="N2265" s="68"/>
      <c r="O2265" s="69"/>
      <c r="P2265" s="66"/>
      <c r="Q2265" s="67"/>
      <c r="R2265" s="64"/>
      <c r="S2265" s="69"/>
      <c r="T2265" s="70"/>
      <c r="U2265" s="69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3"/>
      <c r="B2266" s="64"/>
      <c r="C2266" s="65"/>
      <c r="D2266" s="66"/>
      <c r="E2266" s="67"/>
      <c r="F2266" s="68"/>
      <c r="G2266" s="69"/>
      <c r="H2266" s="70"/>
      <c r="I2266" s="67"/>
      <c r="J2266" s="68"/>
      <c r="K2266" s="69"/>
      <c r="L2266" s="66"/>
      <c r="M2266" s="67"/>
      <c r="N2266" s="68"/>
      <c r="O2266" s="69"/>
      <c r="P2266" s="66"/>
      <c r="Q2266" s="67"/>
      <c r="R2266" s="64"/>
      <c r="S2266" s="69"/>
      <c r="T2266" s="70"/>
      <c r="U2266" s="69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1"/>
      <c r="B2267" s="64"/>
      <c r="C2267" s="69"/>
      <c r="D2267" s="68"/>
      <c r="E2267" s="69"/>
      <c r="F2267" s="68"/>
      <c r="G2267" s="69"/>
      <c r="H2267" s="64"/>
      <c r="I2267" s="69"/>
      <c r="J2267" s="68"/>
      <c r="K2267" s="69"/>
      <c r="L2267" s="68"/>
      <c r="M2267" s="69"/>
      <c r="N2267" s="68"/>
      <c r="O2267" s="69"/>
      <c r="P2267" s="68"/>
      <c r="Q2267" s="69"/>
      <c r="R2267" s="64"/>
      <c r="S2267" s="69"/>
      <c r="T2267" s="64"/>
      <c r="U2267" s="69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3"/>
      <c r="B2268" s="64"/>
      <c r="C2268" s="65"/>
      <c r="D2268" s="66"/>
      <c r="E2268" s="67"/>
      <c r="F2268" s="68"/>
      <c r="G2268" s="69"/>
      <c r="H2268" s="70"/>
      <c r="I2268" s="67"/>
      <c r="J2268" s="68"/>
      <c r="K2268" s="69"/>
      <c r="L2268" s="66"/>
      <c r="M2268" s="67"/>
      <c r="N2268" s="68"/>
      <c r="O2268" s="69"/>
      <c r="P2268" s="66"/>
      <c r="Q2268" s="67"/>
      <c r="R2268" s="64"/>
      <c r="S2268" s="69"/>
      <c r="T2268" s="70"/>
      <c r="U2268" s="69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3"/>
      <c r="B2269" s="64"/>
      <c r="C2269" s="65"/>
      <c r="D2269" s="66"/>
      <c r="E2269" s="67"/>
      <c r="F2269" s="68"/>
      <c r="G2269" s="69"/>
      <c r="H2269" s="70"/>
      <c r="I2269" s="67"/>
      <c r="J2269" s="68"/>
      <c r="K2269" s="69"/>
      <c r="L2269" s="66"/>
      <c r="M2269" s="67"/>
      <c r="N2269" s="68"/>
      <c r="O2269" s="69"/>
      <c r="P2269" s="66"/>
      <c r="Q2269" s="67"/>
      <c r="R2269" s="64"/>
      <c r="S2269" s="69"/>
      <c r="T2269" s="70"/>
      <c r="U2269" s="69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3"/>
      <c r="B2270" s="64"/>
      <c r="C2270" s="65"/>
      <c r="D2270" s="66"/>
      <c r="E2270" s="67"/>
      <c r="F2270" s="68"/>
      <c r="G2270" s="69"/>
      <c r="H2270" s="70"/>
      <c r="I2270" s="67"/>
      <c r="J2270" s="68"/>
      <c r="K2270" s="69"/>
      <c r="L2270" s="66"/>
      <c r="M2270" s="67"/>
      <c r="N2270" s="68"/>
      <c r="O2270" s="69"/>
      <c r="P2270" s="66"/>
      <c r="Q2270" s="67"/>
      <c r="R2270" s="64"/>
      <c r="S2270" s="69"/>
      <c r="T2270" s="70"/>
      <c r="U2270" s="69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3"/>
      <c r="B2271" s="64"/>
      <c r="C2271" s="65"/>
      <c r="D2271" s="66"/>
      <c r="E2271" s="67"/>
      <c r="F2271" s="68"/>
      <c r="G2271" s="69"/>
      <c r="H2271" s="70"/>
      <c r="I2271" s="67"/>
      <c r="J2271" s="68"/>
      <c r="K2271" s="69"/>
      <c r="L2271" s="66"/>
      <c r="M2271" s="67"/>
      <c r="N2271" s="68"/>
      <c r="O2271" s="69"/>
      <c r="P2271" s="66"/>
      <c r="Q2271" s="67"/>
      <c r="R2271" s="64"/>
      <c r="S2271" s="69"/>
      <c r="T2271" s="70"/>
      <c r="U2271" s="69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196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2018.01.01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88" t="s">
        <v>250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287" t="str">
        <f>IF(全体項目一覧_60!AN149="","",全体項目一覧_60!AN149)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713"/>
      <c r="B2293" s="714"/>
      <c r="C2293" s="714"/>
      <c r="D2293" s="714"/>
      <c r="E2293" s="714"/>
      <c r="F2293" s="714"/>
      <c r="G2293" s="714"/>
      <c r="H2293" s="714"/>
      <c r="I2293" s="714"/>
      <c r="J2293" s="714"/>
      <c r="K2293" s="715"/>
      <c r="L2293" s="12" t="s">
        <v>18</v>
      </c>
      <c r="M2293" s="707" t="str">
        <f>$M$38</f>
        <v>％FAT （体脂肪率） は 13.0％以下 を基準とする</v>
      </c>
      <c r="N2293" s="707"/>
      <c r="O2293" s="707"/>
      <c r="P2293" s="707"/>
      <c r="Q2293" s="707"/>
      <c r="R2293" s="707"/>
      <c r="S2293" s="707"/>
      <c r="T2293" s="708" t="s">
        <v>249</v>
      </c>
      <c r="U2293" s="708"/>
      <c r="X2293" s="12"/>
      <c r="Y2293" s="114"/>
      <c r="Z2293" s="114"/>
      <c r="AA2293" s="114"/>
      <c r="AB2293" s="114"/>
      <c r="AC2293" s="114"/>
      <c r="AD2293" s="114"/>
      <c r="AE2293" s="114"/>
    </row>
    <row r="2294" spans="1:31">
      <c r="A2294" s="716"/>
      <c r="B2294" s="717"/>
      <c r="C2294" s="717"/>
      <c r="D2294" s="717"/>
      <c r="E2294" s="717"/>
      <c r="F2294" s="717"/>
      <c r="G2294" s="717"/>
      <c r="H2294" s="717"/>
      <c r="I2294" s="717"/>
      <c r="J2294" s="717"/>
      <c r="K2294" s="718"/>
      <c r="L2294" s="12" t="s">
        <v>18</v>
      </c>
      <c r="M2294" s="703" t="str">
        <f>$M$39</f>
        <v>BMI は 18.0 ～ 23.0 を標準範囲 【ＶＢ男子：中学生】 とする</v>
      </c>
      <c r="N2294" s="703"/>
      <c r="O2294" s="703"/>
      <c r="P2294" s="703"/>
      <c r="Q2294" s="703"/>
      <c r="R2294" s="703"/>
      <c r="S2294" s="703"/>
      <c r="T2294" s="704" t="str">
        <f>X2290</f>
        <v/>
      </c>
      <c r="U2294" s="705"/>
      <c r="X2294" s="12"/>
      <c r="Y2294" s="115"/>
      <c r="Z2294" s="115"/>
      <c r="AA2294" s="115"/>
      <c r="AB2294" s="115"/>
      <c r="AC2294" s="115"/>
      <c r="AD2294" s="115"/>
      <c r="AE2294" s="115"/>
    </row>
    <row r="2295" spans="1:31" ht="14.25">
      <c r="A2295" s="729" t="str">
        <f>$A$40</f>
        <v>フォーマット作成者　：　Komuro Consulting Group　小室匡史</v>
      </c>
      <c r="B2295" s="729"/>
      <c r="C2295" s="729"/>
      <c r="D2295" s="729"/>
      <c r="E2295" s="729"/>
      <c r="F2295" s="729"/>
      <c r="G2295" s="729"/>
      <c r="H2295" s="729"/>
      <c r="I2295" s="729"/>
      <c r="J2295" s="729"/>
      <c r="K2295" s="729"/>
      <c r="L2295" s="263" t="s">
        <v>18</v>
      </c>
      <c r="M2295" s="706" t="str">
        <f>$M$40</f>
        <v>LBM ： Lean Body Mass （除脂肪体重） は増加傾向が望ましい</v>
      </c>
      <c r="N2295" s="706"/>
      <c r="O2295" s="706"/>
      <c r="P2295" s="706"/>
      <c r="Q2295" s="706"/>
      <c r="R2295" s="706"/>
      <c r="S2295" s="706"/>
      <c r="T2295" s="705"/>
      <c r="U2295" s="705"/>
      <c r="X2295" s="12"/>
      <c r="Y2295" s="116"/>
      <c r="Z2295" s="116"/>
      <c r="AA2295" s="116"/>
      <c r="AB2295" s="116"/>
      <c r="AC2295" s="116"/>
      <c r="AD2295" s="116"/>
      <c r="AE2295" s="116"/>
    </row>
    <row r="2297" spans="1:31" ht="30" customHeight="1">
      <c r="A2297" s="709" t="str">
        <f>$A$1</f>
        <v>●●チームバレーボール体力指数　レーダーチャート</v>
      </c>
      <c r="B2297" s="709"/>
      <c r="C2297" s="709"/>
      <c r="D2297" s="709"/>
      <c r="E2297" s="709"/>
      <c r="F2297" s="709"/>
      <c r="G2297" s="709"/>
      <c r="H2297" s="709"/>
      <c r="I2297" s="709"/>
      <c r="J2297" s="709"/>
      <c r="K2297" s="709"/>
      <c r="L2297" s="709"/>
      <c r="M2297" s="709"/>
      <c r="N2297" s="709"/>
      <c r="O2297" s="709"/>
      <c r="P2297" s="709"/>
      <c r="Q2297" s="709"/>
      <c r="R2297" s="709"/>
      <c r="S2297" s="709"/>
      <c r="T2297" s="709"/>
      <c r="U2297" s="709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240" t="s">
        <v>10</v>
      </c>
      <c r="B2298" s="710" t="str">
        <f>IF(表示変換!B62="","",表示変換!B62)</f>
        <v/>
      </c>
      <c r="C2298" s="710"/>
      <c r="D2298" s="9"/>
      <c r="E2298" s="240" t="s">
        <v>11</v>
      </c>
      <c r="F2298" s="711" t="str">
        <f>IF(表示変換!I62="","",表示変換!I62)</f>
        <v/>
      </c>
      <c r="G2298" s="711"/>
      <c r="H2298" s="241" t="s">
        <v>12</v>
      </c>
      <c r="I2298" s="14"/>
      <c r="J2298" s="241" t="s">
        <v>13</v>
      </c>
      <c r="K2298" s="711" t="str">
        <f>IF(表示変換!J62="","",表示変換!J62)</f>
        <v/>
      </c>
      <c r="L2298" s="711"/>
      <c r="M2298" s="240" t="s">
        <v>193</v>
      </c>
      <c r="N2298" s="6"/>
      <c r="O2298" s="710" t="s">
        <v>201</v>
      </c>
      <c r="P2298" s="710"/>
      <c r="Q2298" s="710" t="str">
        <f>IF(表示変換!H62="","",表示変換!H62)</f>
        <v/>
      </c>
      <c r="R2298" s="710"/>
      <c r="S2298" s="712" t="str">
        <f>IF(入力!$C$4="","",入力!$C$4)</f>
        <v>2018.01.01</v>
      </c>
      <c r="T2298" s="712"/>
      <c r="U2298" s="9" t="s">
        <v>78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23" t="s">
        <v>5</v>
      </c>
      <c r="B2300" s="726" t="s">
        <v>6</v>
      </c>
      <c r="C2300" s="730" t="s">
        <v>0</v>
      </c>
      <c r="D2300" s="721" t="s">
        <v>202</v>
      </c>
      <c r="E2300" s="722"/>
      <c r="F2300" s="721" t="s">
        <v>40</v>
      </c>
      <c r="G2300" s="722"/>
      <c r="H2300" s="721" t="s">
        <v>272</v>
      </c>
      <c r="I2300" s="722"/>
      <c r="J2300" s="721" t="s">
        <v>26</v>
      </c>
      <c r="K2300" s="722"/>
      <c r="L2300" s="719" t="s">
        <v>181</v>
      </c>
      <c r="M2300" s="720"/>
      <c r="N2300" s="719" t="s">
        <v>182</v>
      </c>
      <c r="O2300" s="720"/>
      <c r="P2300" s="719" t="s">
        <v>27</v>
      </c>
      <c r="Q2300" s="720"/>
      <c r="R2300" s="721" t="s">
        <v>29</v>
      </c>
      <c r="S2300" s="722"/>
      <c r="T2300" s="119" t="s">
        <v>1</v>
      </c>
      <c r="U2300" s="120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24"/>
      <c r="B2301" s="727"/>
      <c r="C2301" s="731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25"/>
      <c r="B2302" s="728"/>
      <c r="C2302" s="732"/>
      <c r="D2302" s="2" t="str">
        <f>IF(表示変換!$N$5="","",表示変換!$N$5)</f>
        <v>sec</v>
      </c>
      <c r="E2302" s="4" t="s">
        <v>184</v>
      </c>
      <c r="F2302" s="2" t="str">
        <f>IF(表示変換!$O$5="","",表示変換!$O$5)</f>
        <v>sec</v>
      </c>
      <c r="G2302" s="4" t="s">
        <v>184</v>
      </c>
      <c r="H2302" s="2" t="str">
        <f>IF(表示変換!$P$5="","",表示変換!$P$5)</f>
        <v>m</v>
      </c>
      <c r="I2302" s="4" t="s">
        <v>184</v>
      </c>
      <c r="J2302" s="2" t="str">
        <f>IF(表示変換!$Q$5="","",表示変換!$Q$5)</f>
        <v>cm</v>
      </c>
      <c r="K2302" s="4" t="s">
        <v>184</v>
      </c>
      <c r="L2302" s="2" t="str">
        <f>IF(表示変換!$R$5="","",表示変換!$R$5)</f>
        <v>cm</v>
      </c>
      <c r="M2302" s="4" t="s">
        <v>184</v>
      </c>
      <c r="N2302" s="2" t="str">
        <f>IF(表示変換!$S$5="","",表示変換!$S$5)</f>
        <v>m</v>
      </c>
      <c r="O2302" s="4" t="s">
        <v>184</v>
      </c>
      <c r="P2302" s="2" t="str">
        <f>IF(表示変換!$T$5="","",表示変換!$T$5)</f>
        <v>回</v>
      </c>
      <c r="Q2302" s="4" t="s">
        <v>184</v>
      </c>
      <c r="R2302" s="2" t="str">
        <f>IF(表示変換!$U$5="","",表示変換!$U$5)</f>
        <v>m</v>
      </c>
      <c r="S2302" s="4" t="s">
        <v>184</v>
      </c>
      <c r="T2302" s="2" t="s">
        <v>8</v>
      </c>
      <c r="U2302" s="5" t="s">
        <v>186</v>
      </c>
      <c r="X2302" s="26" t="s">
        <v>187</v>
      </c>
      <c r="Y2302" s="26" t="s">
        <v>17</v>
      </c>
      <c r="Z2302" s="26" t="s">
        <v>251</v>
      </c>
      <c r="AA2302" s="26" t="s">
        <v>24</v>
      </c>
      <c r="AB2302" s="26" t="s">
        <v>53</v>
      </c>
      <c r="AC2302" s="26" t="s">
        <v>190</v>
      </c>
      <c r="AD2302" s="26" t="s">
        <v>191</v>
      </c>
      <c r="AE2302" s="11" t="s">
        <v>192</v>
      </c>
    </row>
    <row r="2303" spans="1:31">
      <c r="A2303" s="17" t="str">
        <f>IF(入力!$C$4="","",入力!$C$4)</f>
        <v>2018.01.01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2018.01.01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3"/>
      <c r="B2304" s="64"/>
      <c r="C2304" s="65"/>
      <c r="D2304" s="66"/>
      <c r="E2304" s="67"/>
      <c r="F2304" s="68"/>
      <c r="G2304" s="69"/>
      <c r="H2304" s="70"/>
      <c r="I2304" s="67"/>
      <c r="J2304" s="68"/>
      <c r="K2304" s="69"/>
      <c r="L2304" s="66"/>
      <c r="M2304" s="67"/>
      <c r="N2304" s="68"/>
      <c r="O2304" s="69"/>
      <c r="P2304" s="66"/>
      <c r="Q2304" s="67"/>
      <c r="R2304" s="64"/>
      <c r="S2304" s="69"/>
      <c r="T2304" s="70"/>
      <c r="U2304" s="69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1"/>
      <c r="B2305" s="64"/>
      <c r="C2305" s="69"/>
      <c r="D2305" s="68"/>
      <c r="E2305" s="69"/>
      <c r="F2305" s="68"/>
      <c r="G2305" s="69"/>
      <c r="H2305" s="64"/>
      <c r="I2305" s="69"/>
      <c r="J2305" s="68"/>
      <c r="K2305" s="69"/>
      <c r="L2305" s="68"/>
      <c r="M2305" s="69"/>
      <c r="N2305" s="68"/>
      <c r="O2305" s="69"/>
      <c r="P2305" s="68"/>
      <c r="Q2305" s="69"/>
      <c r="R2305" s="64"/>
      <c r="S2305" s="69"/>
      <c r="T2305" s="64"/>
      <c r="U2305" s="69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1"/>
      <c r="B2306" s="72"/>
      <c r="C2306" s="73"/>
      <c r="D2306" s="68"/>
      <c r="E2306" s="67"/>
      <c r="F2306" s="68"/>
      <c r="G2306" s="69"/>
      <c r="H2306" s="70"/>
      <c r="I2306" s="67"/>
      <c r="J2306" s="68"/>
      <c r="K2306" s="69"/>
      <c r="L2306" s="66"/>
      <c r="M2306" s="67"/>
      <c r="N2306" s="68"/>
      <c r="O2306" s="69"/>
      <c r="P2306" s="66"/>
      <c r="Q2306" s="67"/>
      <c r="R2306" s="64"/>
      <c r="S2306" s="69"/>
      <c r="T2306" s="70"/>
      <c r="U2306" s="69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3"/>
      <c r="B2307" s="64"/>
      <c r="C2307" s="65"/>
      <c r="D2307" s="66"/>
      <c r="E2307" s="67"/>
      <c r="F2307" s="68"/>
      <c r="G2307" s="69"/>
      <c r="H2307" s="70"/>
      <c r="I2307" s="67"/>
      <c r="J2307" s="68"/>
      <c r="K2307" s="69"/>
      <c r="L2307" s="66"/>
      <c r="M2307" s="67"/>
      <c r="N2307" s="68"/>
      <c r="O2307" s="69"/>
      <c r="P2307" s="66"/>
      <c r="Q2307" s="67"/>
      <c r="R2307" s="64"/>
      <c r="S2307" s="69"/>
      <c r="T2307" s="70"/>
      <c r="U2307" s="69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1"/>
      <c r="B2308" s="64"/>
      <c r="C2308" s="69"/>
      <c r="D2308" s="68"/>
      <c r="E2308" s="69"/>
      <c r="F2308" s="68"/>
      <c r="G2308" s="69"/>
      <c r="H2308" s="64"/>
      <c r="I2308" s="69"/>
      <c r="J2308" s="68"/>
      <c r="K2308" s="69"/>
      <c r="L2308" s="68"/>
      <c r="M2308" s="69"/>
      <c r="N2308" s="68"/>
      <c r="O2308" s="69"/>
      <c r="P2308" s="68"/>
      <c r="Q2308" s="69"/>
      <c r="R2308" s="64"/>
      <c r="S2308" s="69"/>
      <c r="T2308" s="64"/>
      <c r="U2308" s="69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3"/>
      <c r="B2309" s="64"/>
      <c r="C2309" s="65"/>
      <c r="D2309" s="66"/>
      <c r="E2309" s="67"/>
      <c r="F2309" s="68"/>
      <c r="G2309" s="69"/>
      <c r="H2309" s="70"/>
      <c r="I2309" s="67"/>
      <c r="J2309" s="68"/>
      <c r="K2309" s="69"/>
      <c r="L2309" s="66"/>
      <c r="M2309" s="67"/>
      <c r="N2309" s="68"/>
      <c r="O2309" s="69"/>
      <c r="P2309" s="66"/>
      <c r="Q2309" s="67"/>
      <c r="R2309" s="64"/>
      <c r="S2309" s="69"/>
      <c r="T2309" s="70"/>
      <c r="U2309" s="69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3"/>
      <c r="B2310" s="64"/>
      <c r="C2310" s="65"/>
      <c r="D2310" s="66"/>
      <c r="E2310" s="67"/>
      <c r="F2310" s="68"/>
      <c r="G2310" s="69"/>
      <c r="H2310" s="70"/>
      <c r="I2310" s="67"/>
      <c r="J2310" s="68"/>
      <c r="K2310" s="69"/>
      <c r="L2310" s="66"/>
      <c r="M2310" s="67"/>
      <c r="N2310" s="68"/>
      <c r="O2310" s="69"/>
      <c r="P2310" s="66"/>
      <c r="Q2310" s="67"/>
      <c r="R2310" s="64"/>
      <c r="S2310" s="69"/>
      <c r="T2310" s="70"/>
      <c r="U2310" s="69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3"/>
      <c r="B2311" s="64"/>
      <c r="C2311" s="65"/>
      <c r="D2311" s="66"/>
      <c r="E2311" s="67"/>
      <c r="F2311" s="68"/>
      <c r="G2311" s="69"/>
      <c r="H2311" s="70"/>
      <c r="I2311" s="67"/>
      <c r="J2311" s="68"/>
      <c r="K2311" s="69"/>
      <c r="L2311" s="66"/>
      <c r="M2311" s="67"/>
      <c r="N2311" s="68"/>
      <c r="O2311" s="69"/>
      <c r="P2311" s="66"/>
      <c r="Q2311" s="67"/>
      <c r="R2311" s="64"/>
      <c r="S2311" s="69"/>
      <c r="T2311" s="70"/>
      <c r="U2311" s="69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3"/>
      <c r="B2312" s="64"/>
      <c r="C2312" s="65"/>
      <c r="D2312" s="66"/>
      <c r="E2312" s="67"/>
      <c r="F2312" s="68"/>
      <c r="G2312" s="69"/>
      <c r="H2312" s="70"/>
      <c r="I2312" s="67"/>
      <c r="J2312" s="68"/>
      <c r="K2312" s="69"/>
      <c r="L2312" s="66"/>
      <c r="M2312" s="67"/>
      <c r="N2312" s="68"/>
      <c r="O2312" s="69"/>
      <c r="P2312" s="66"/>
      <c r="Q2312" s="67"/>
      <c r="R2312" s="64"/>
      <c r="S2312" s="69"/>
      <c r="T2312" s="70"/>
      <c r="U2312" s="69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72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2018.01.01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88" t="s">
        <v>250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287" t="str">
        <f>IF(全体項目一覧_60!AN150="","",全体項目一覧_60!AN150)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713"/>
      <c r="B2334" s="714"/>
      <c r="C2334" s="714"/>
      <c r="D2334" s="714"/>
      <c r="E2334" s="714"/>
      <c r="F2334" s="714"/>
      <c r="G2334" s="714"/>
      <c r="H2334" s="714"/>
      <c r="I2334" s="714"/>
      <c r="J2334" s="714"/>
      <c r="K2334" s="715"/>
      <c r="L2334" s="12" t="s">
        <v>18</v>
      </c>
      <c r="M2334" s="707" t="str">
        <f>$M$38</f>
        <v>％FAT （体脂肪率） は 13.0％以下 を基準とする</v>
      </c>
      <c r="N2334" s="707"/>
      <c r="O2334" s="707"/>
      <c r="P2334" s="707"/>
      <c r="Q2334" s="707"/>
      <c r="R2334" s="707"/>
      <c r="S2334" s="707"/>
      <c r="T2334" s="708" t="s">
        <v>249</v>
      </c>
      <c r="U2334" s="708"/>
      <c r="X2334" s="12"/>
      <c r="Y2334" s="114"/>
      <c r="Z2334" s="114"/>
      <c r="AA2334" s="114"/>
      <c r="AB2334" s="114"/>
      <c r="AC2334" s="114"/>
      <c r="AD2334" s="114"/>
      <c r="AE2334" s="114"/>
    </row>
    <row r="2335" spans="1:31">
      <c r="A2335" s="716"/>
      <c r="B2335" s="717"/>
      <c r="C2335" s="717"/>
      <c r="D2335" s="717"/>
      <c r="E2335" s="717"/>
      <c r="F2335" s="717"/>
      <c r="G2335" s="717"/>
      <c r="H2335" s="717"/>
      <c r="I2335" s="717"/>
      <c r="J2335" s="717"/>
      <c r="K2335" s="718"/>
      <c r="L2335" s="12" t="s">
        <v>18</v>
      </c>
      <c r="M2335" s="703" t="str">
        <f>$M$39</f>
        <v>BMI は 18.0 ～ 23.0 を標準範囲 【ＶＢ男子：中学生】 とする</v>
      </c>
      <c r="N2335" s="703"/>
      <c r="O2335" s="703"/>
      <c r="P2335" s="703"/>
      <c r="Q2335" s="703"/>
      <c r="R2335" s="703"/>
      <c r="S2335" s="703"/>
      <c r="T2335" s="704" t="str">
        <f>X2331</f>
        <v/>
      </c>
      <c r="U2335" s="705"/>
      <c r="X2335" s="12"/>
      <c r="Y2335" s="115"/>
      <c r="Z2335" s="115"/>
      <c r="AA2335" s="115"/>
      <c r="AB2335" s="115"/>
      <c r="AC2335" s="115"/>
      <c r="AD2335" s="115"/>
      <c r="AE2335" s="115"/>
    </row>
    <row r="2336" spans="1:31" ht="14.25">
      <c r="A2336" s="729" t="str">
        <f>$A$40</f>
        <v>フォーマット作成者　：　Komuro Consulting Group　小室匡史</v>
      </c>
      <c r="B2336" s="729"/>
      <c r="C2336" s="729"/>
      <c r="D2336" s="729"/>
      <c r="E2336" s="729"/>
      <c r="F2336" s="729"/>
      <c r="G2336" s="729"/>
      <c r="H2336" s="729"/>
      <c r="I2336" s="729"/>
      <c r="J2336" s="729"/>
      <c r="K2336" s="729"/>
      <c r="L2336" s="263" t="s">
        <v>18</v>
      </c>
      <c r="M2336" s="706" t="str">
        <f>$M$40</f>
        <v>LBM ： Lean Body Mass （除脂肪体重） は増加傾向が望ましい</v>
      </c>
      <c r="N2336" s="706"/>
      <c r="O2336" s="706"/>
      <c r="P2336" s="706"/>
      <c r="Q2336" s="706"/>
      <c r="R2336" s="706"/>
      <c r="S2336" s="706"/>
      <c r="T2336" s="705"/>
      <c r="U2336" s="705"/>
      <c r="X2336" s="12"/>
      <c r="Y2336" s="116"/>
      <c r="Z2336" s="116"/>
      <c r="AA2336" s="116"/>
      <c r="AB2336" s="116"/>
      <c r="AC2336" s="116"/>
      <c r="AD2336" s="116"/>
      <c r="AE2336" s="116"/>
    </row>
    <row r="2338" spans="1:31" ht="30" customHeight="1">
      <c r="A2338" s="709" t="str">
        <f>$A$1</f>
        <v>●●チームバレーボール体力指数　レーダーチャート</v>
      </c>
      <c r="B2338" s="709"/>
      <c r="C2338" s="709"/>
      <c r="D2338" s="709"/>
      <c r="E2338" s="709"/>
      <c r="F2338" s="709"/>
      <c r="G2338" s="709"/>
      <c r="H2338" s="709"/>
      <c r="I2338" s="709"/>
      <c r="J2338" s="709"/>
      <c r="K2338" s="709"/>
      <c r="L2338" s="709"/>
      <c r="M2338" s="709"/>
      <c r="N2338" s="709"/>
      <c r="O2338" s="709"/>
      <c r="P2338" s="709"/>
      <c r="Q2338" s="709"/>
      <c r="R2338" s="709"/>
      <c r="S2338" s="709"/>
      <c r="T2338" s="709"/>
      <c r="U2338" s="709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240" t="s">
        <v>10</v>
      </c>
      <c r="B2339" s="710" t="str">
        <f>IF(表示変換!B63="","",表示変換!B63)</f>
        <v/>
      </c>
      <c r="C2339" s="710"/>
      <c r="D2339" s="9"/>
      <c r="E2339" s="240" t="s">
        <v>11</v>
      </c>
      <c r="F2339" s="711" t="str">
        <f>IF(表示変換!I63="","",表示変換!I63)</f>
        <v/>
      </c>
      <c r="G2339" s="711"/>
      <c r="H2339" s="241" t="s">
        <v>197</v>
      </c>
      <c r="I2339" s="14"/>
      <c r="J2339" s="241" t="s">
        <v>13</v>
      </c>
      <c r="K2339" s="711" t="str">
        <f>IF(表示変換!J63="","",表示変換!J63)</f>
        <v/>
      </c>
      <c r="L2339" s="711"/>
      <c r="M2339" s="240" t="s">
        <v>193</v>
      </c>
      <c r="N2339" s="6"/>
      <c r="O2339" s="710" t="s">
        <v>201</v>
      </c>
      <c r="P2339" s="710"/>
      <c r="Q2339" s="710" t="str">
        <f>IF(表示変換!H63="","",表示変換!H63)</f>
        <v/>
      </c>
      <c r="R2339" s="710"/>
      <c r="S2339" s="712" t="str">
        <f>IF(入力!$C$4="","",入力!$C$4)</f>
        <v>2018.01.01</v>
      </c>
      <c r="T2339" s="712"/>
      <c r="U2339" s="9" t="s">
        <v>78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23" t="s">
        <v>5</v>
      </c>
      <c r="B2341" s="726" t="s">
        <v>208</v>
      </c>
      <c r="C2341" s="730" t="s">
        <v>0</v>
      </c>
      <c r="D2341" s="721" t="s">
        <v>202</v>
      </c>
      <c r="E2341" s="722"/>
      <c r="F2341" s="721" t="s">
        <v>180</v>
      </c>
      <c r="G2341" s="722"/>
      <c r="H2341" s="721" t="s">
        <v>272</v>
      </c>
      <c r="I2341" s="722"/>
      <c r="J2341" s="721" t="s">
        <v>26</v>
      </c>
      <c r="K2341" s="722"/>
      <c r="L2341" s="719" t="s">
        <v>181</v>
      </c>
      <c r="M2341" s="720"/>
      <c r="N2341" s="719" t="s">
        <v>182</v>
      </c>
      <c r="O2341" s="720"/>
      <c r="P2341" s="719" t="s">
        <v>27</v>
      </c>
      <c r="Q2341" s="720"/>
      <c r="R2341" s="721" t="s">
        <v>183</v>
      </c>
      <c r="S2341" s="722"/>
      <c r="T2341" s="119" t="s">
        <v>1</v>
      </c>
      <c r="U2341" s="120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24"/>
      <c r="B2342" s="727"/>
      <c r="C2342" s="731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25"/>
      <c r="B2343" s="728"/>
      <c r="C2343" s="732"/>
      <c r="D2343" s="2" t="str">
        <f>IF(表示変換!$N$5="","",表示変換!$N$5)</f>
        <v>sec</v>
      </c>
      <c r="E2343" s="4" t="s">
        <v>184</v>
      </c>
      <c r="F2343" s="2" t="str">
        <f>IF(表示変換!$O$5="","",表示変換!$O$5)</f>
        <v>sec</v>
      </c>
      <c r="G2343" s="4" t="s">
        <v>184</v>
      </c>
      <c r="H2343" s="2" t="str">
        <f>IF(表示変換!$P$5="","",表示変換!$P$5)</f>
        <v>m</v>
      </c>
      <c r="I2343" s="4" t="s">
        <v>184</v>
      </c>
      <c r="J2343" s="2" t="str">
        <f>IF(表示変換!$Q$5="","",表示変換!$Q$5)</f>
        <v>cm</v>
      </c>
      <c r="K2343" s="4" t="s">
        <v>184</v>
      </c>
      <c r="L2343" s="2" t="str">
        <f>IF(表示変換!$R$5="","",表示変換!$R$5)</f>
        <v>cm</v>
      </c>
      <c r="M2343" s="4" t="s">
        <v>184</v>
      </c>
      <c r="N2343" s="2" t="str">
        <f>IF(表示変換!$S$5="","",表示変換!$S$5)</f>
        <v>m</v>
      </c>
      <c r="O2343" s="4" t="s">
        <v>184</v>
      </c>
      <c r="P2343" s="2" t="str">
        <f>IF(表示変換!$T$5="","",表示変換!$T$5)</f>
        <v>回</v>
      </c>
      <c r="Q2343" s="4" t="s">
        <v>198</v>
      </c>
      <c r="R2343" s="2" t="str">
        <f>IF(表示変換!$U$5="","",表示変換!$U$5)</f>
        <v>m</v>
      </c>
      <c r="S2343" s="4" t="s">
        <v>184</v>
      </c>
      <c r="T2343" s="2" t="s">
        <v>185</v>
      </c>
      <c r="U2343" s="5" t="s">
        <v>186</v>
      </c>
      <c r="X2343" s="26" t="s">
        <v>187</v>
      </c>
      <c r="Y2343" s="26" t="s">
        <v>188</v>
      </c>
      <c r="Z2343" s="26" t="s">
        <v>251</v>
      </c>
      <c r="AA2343" s="26" t="s">
        <v>24</v>
      </c>
      <c r="AB2343" s="26" t="s">
        <v>189</v>
      </c>
      <c r="AC2343" s="26" t="s">
        <v>190</v>
      </c>
      <c r="AD2343" s="26" t="s">
        <v>191</v>
      </c>
      <c r="AE2343" s="11" t="s">
        <v>192</v>
      </c>
    </row>
    <row r="2344" spans="1:31">
      <c r="A2344" s="17" t="str">
        <f>IF(入力!$C$4="","",入力!$C$4)</f>
        <v>2018.01.01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2018.01.01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3"/>
      <c r="B2345" s="64"/>
      <c r="C2345" s="65"/>
      <c r="D2345" s="66"/>
      <c r="E2345" s="67"/>
      <c r="F2345" s="68"/>
      <c r="G2345" s="69"/>
      <c r="H2345" s="70"/>
      <c r="I2345" s="67"/>
      <c r="J2345" s="68"/>
      <c r="K2345" s="69"/>
      <c r="L2345" s="66"/>
      <c r="M2345" s="67"/>
      <c r="N2345" s="68"/>
      <c r="O2345" s="69"/>
      <c r="P2345" s="66"/>
      <c r="Q2345" s="67"/>
      <c r="R2345" s="64"/>
      <c r="S2345" s="69"/>
      <c r="T2345" s="70"/>
      <c r="U2345" s="69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1"/>
      <c r="B2346" s="64"/>
      <c r="C2346" s="69"/>
      <c r="D2346" s="68"/>
      <c r="E2346" s="69"/>
      <c r="F2346" s="68"/>
      <c r="G2346" s="69"/>
      <c r="H2346" s="64"/>
      <c r="I2346" s="69"/>
      <c r="J2346" s="68"/>
      <c r="K2346" s="69"/>
      <c r="L2346" s="68"/>
      <c r="M2346" s="69"/>
      <c r="N2346" s="68"/>
      <c r="O2346" s="69"/>
      <c r="P2346" s="68"/>
      <c r="Q2346" s="69"/>
      <c r="R2346" s="64"/>
      <c r="S2346" s="69"/>
      <c r="T2346" s="64"/>
      <c r="U2346" s="69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1"/>
      <c r="B2347" s="72"/>
      <c r="C2347" s="73"/>
      <c r="D2347" s="68"/>
      <c r="E2347" s="67"/>
      <c r="F2347" s="68"/>
      <c r="G2347" s="69"/>
      <c r="H2347" s="70"/>
      <c r="I2347" s="67"/>
      <c r="J2347" s="68"/>
      <c r="K2347" s="69"/>
      <c r="L2347" s="66"/>
      <c r="M2347" s="67"/>
      <c r="N2347" s="68"/>
      <c r="O2347" s="69"/>
      <c r="P2347" s="66"/>
      <c r="Q2347" s="67"/>
      <c r="R2347" s="64"/>
      <c r="S2347" s="69"/>
      <c r="T2347" s="70"/>
      <c r="U2347" s="69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3"/>
      <c r="B2348" s="64"/>
      <c r="C2348" s="65"/>
      <c r="D2348" s="66"/>
      <c r="E2348" s="67"/>
      <c r="F2348" s="68"/>
      <c r="G2348" s="69"/>
      <c r="H2348" s="70"/>
      <c r="I2348" s="67"/>
      <c r="J2348" s="68"/>
      <c r="K2348" s="69"/>
      <c r="L2348" s="66"/>
      <c r="M2348" s="67"/>
      <c r="N2348" s="68"/>
      <c r="O2348" s="69"/>
      <c r="P2348" s="66"/>
      <c r="Q2348" s="67"/>
      <c r="R2348" s="64"/>
      <c r="S2348" s="69"/>
      <c r="T2348" s="70"/>
      <c r="U2348" s="69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1"/>
      <c r="B2349" s="64"/>
      <c r="C2349" s="69"/>
      <c r="D2349" s="68"/>
      <c r="E2349" s="69"/>
      <c r="F2349" s="68"/>
      <c r="G2349" s="69"/>
      <c r="H2349" s="64"/>
      <c r="I2349" s="69"/>
      <c r="J2349" s="68"/>
      <c r="K2349" s="69"/>
      <c r="L2349" s="68"/>
      <c r="M2349" s="69"/>
      <c r="N2349" s="68"/>
      <c r="O2349" s="69"/>
      <c r="P2349" s="68"/>
      <c r="Q2349" s="69"/>
      <c r="R2349" s="64"/>
      <c r="S2349" s="69"/>
      <c r="T2349" s="64"/>
      <c r="U2349" s="69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3"/>
      <c r="B2350" s="64"/>
      <c r="C2350" s="65"/>
      <c r="D2350" s="66"/>
      <c r="E2350" s="67"/>
      <c r="F2350" s="68"/>
      <c r="G2350" s="69"/>
      <c r="H2350" s="70"/>
      <c r="I2350" s="67"/>
      <c r="J2350" s="68"/>
      <c r="K2350" s="69"/>
      <c r="L2350" s="66"/>
      <c r="M2350" s="67"/>
      <c r="N2350" s="68"/>
      <c r="O2350" s="69"/>
      <c r="P2350" s="66"/>
      <c r="Q2350" s="67"/>
      <c r="R2350" s="64"/>
      <c r="S2350" s="69"/>
      <c r="T2350" s="70"/>
      <c r="U2350" s="69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3"/>
      <c r="B2351" s="64"/>
      <c r="C2351" s="65"/>
      <c r="D2351" s="66"/>
      <c r="E2351" s="67"/>
      <c r="F2351" s="68"/>
      <c r="G2351" s="69"/>
      <c r="H2351" s="70"/>
      <c r="I2351" s="67"/>
      <c r="J2351" s="68"/>
      <c r="K2351" s="69"/>
      <c r="L2351" s="66"/>
      <c r="M2351" s="67"/>
      <c r="N2351" s="68"/>
      <c r="O2351" s="69"/>
      <c r="P2351" s="66"/>
      <c r="Q2351" s="67"/>
      <c r="R2351" s="64"/>
      <c r="S2351" s="69"/>
      <c r="T2351" s="70"/>
      <c r="U2351" s="69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3"/>
      <c r="B2352" s="64"/>
      <c r="C2352" s="65"/>
      <c r="D2352" s="66"/>
      <c r="E2352" s="67"/>
      <c r="F2352" s="68"/>
      <c r="G2352" s="69"/>
      <c r="H2352" s="70"/>
      <c r="I2352" s="67"/>
      <c r="J2352" s="68"/>
      <c r="K2352" s="69"/>
      <c r="L2352" s="66"/>
      <c r="M2352" s="67"/>
      <c r="N2352" s="68"/>
      <c r="O2352" s="69"/>
      <c r="P2352" s="66"/>
      <c r="Q2352" s="67"/>
      <c r="R2352" s="64"/>
      <c r="S2352" s="69"/>
      <c r="T2352" s="70"/>
      <c r="U2352" s="69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3"/>
      <c r="B2353" s="64"/>
      <c r="C2353" s="65"/>
      <c r="D2353" s="66"/>
      <c r="E2353" s="67"/>
      <c r="F2353" s="68"/>
      <c r="G2353" s="69"/>
      <c r="H2353" s="70"/>
      <c r="I2353" s="67"/>
      <c r="J2353" s="68"/>
      <c r="K2353" s="69"/>
      <c r="L2353" s="66"/>
      <c r="M2353" s="67"/>
      <c r="N2353" s="68"/>
      <c r="O2353" s="69"/>
      <c r="P2353" s="66"/>
      <c r="Q2353" s="67"/>
      <c r="R2353" s="64"/>
      <c r="S2353" s="69"/>
      <c r="T2353" s="70"/>
      <c r="U2353" s="69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196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2018.01.01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88" t="s">
        <v>250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287" t="str">
        <f>IF(全体項目一覧_60!AN151="","",全体項目一覧_60!AN151)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713"/>
      <c r="B2375" s="714"/>
      <c r="C2375" s="714"/>
      <c r="D2375" s="714"/>
      <c r="E2375" s="714"/>
      <c r="F2375" s="714"/>
      <c r="G2375" s="714"/>
      <c r="H2375" s="714"/>
      <c r="I2375" s="714"/>
      <c r="J2375" s="714"/>
      <c r="K2375" s="715"/>
      <c r="L2375" s="12" t="s">
        <v>18</v>
      </c>
      <c r="M2375" s="707" t="str">
        <f>$M$38</f>
        <v>％FAT （体脂肪率） は 13.0％以下 を基準とする</v>
      </c>
      <c r="N2375" s="707"/>
      <c r="O2375" s="707"/>
      <c r="P2375" s="707"/>
      <c r="Q2375" s="707"/>
      <c r="R2375" s="707"/>
      <c r="S2375" s="707"/>
      <c r="T2375" s="708" t="s">
        <v>249</v>
      </c>
      <c r="U2375" s="708"/>
      <c r="X2375" s="12"/>
      <c r="Y2375" s="114"/>
      <c r="Z2375" s="114"/>
      <c r="AA2375" s="114"/>
      <c r="AB2375" s="114"/>
      <c r="AC2375" s="114"/>
      <c r="AD2375" s="114"/>
      <c r="AE2375" s="114"/>
    </row>
    <row r="2376" spans="1:31">
      <c r="A2376" s="716"/>
      <c r="B2376" s="717"/>
      <c r="C2376" s="717"/>
      <c r="D2376" s="717"/>
      <c r="E2376" s="717"/>
      <c r="F2376" s="717"/>
      <c r="G2376" s="717"/>
      <c r="H2376" s="717"/>
      <c r="I2376" s="717"/>
      <c r="J2376" s="717"/>
      <c r="K2376" s="718"/>
      <c r="L2376" s="12" t="s">
        <v>18</v>
      </c>
      <c r="M2376" s="703" t="str">
        <f>$M$39</f>
        <v>BMI は 18.0 ～ 23.0 を標準範囲 【ＶＢ男子：中学生】 とする</v>
      </c>
      <c r="N2376" s="703"/>
      <c r="O2376" s="703"/>
      <c r="P2376" s="703"/>
      <c r="Q2376" s="703"/>
      <c r="R2376" s="703"/>
      <c r="S2376" s="703"/>
      <c r="T2376" s="704" t="str">
        <f>X2372</f>
        <v/>
      </c>
      <c r="U2376" s="705"/>
      <c r="X2376" s="12"/>
      <c r="Y2376" s="115"/>
      <c r="Z2376" s="115"/>
      <c r="AA2376" s="115"/>
      <c r="AB2376" s="115"/>
      <c r="AC2376" s="115"/>
      <c r="AD2376" s="115"/>
      <c r="AE2376" s="115"/>
    </row>
    <row r="2377" spans="1:31" ht="14.25">
      <c r="A2377" s="729" t="str">
        <f>$A$40</f>
        <v>フォーマット作成者　：　Komuro Consulting Group　小室匡史</v>
      </c>
      <c r="B2377" s="729"/>
      <c r="C2377" s="729"/>
      <c r="D2377" s="729"/>
      <c r="E2377" s="729"/>
      <c r="F2377" s="729"/>
      <c r="G2377" s="729"/>
      <c r="H2377" s="729"/>
      <c r="I2377" s="729"/>
      <c r="J2377" s="729"/>
      <c r="K2377" s="729"/>
      <c r="L2377" s="263" t="s">
        <v>18</v>
      </c>
      <c r="M2377" s="706" t="str">
        <f>$M$40</f>
        <v>LBM ： Lean Body Mass （除脂肪体重） は増加傾向が望ましい</v>
      </c>
      <c r="N2377" s="706"/>
      <c r="O2377" s="706"/>
      <c r="P2377" s="706"/>
      <c r="Q2377" s="706"/>
      <c r="R2377" s="706"/>
      <c r="S2377" s="706"/>
      <c r="T2377" s="705"/>
      <c r="U2377" s="705"/>
      <c r="X2377" s="12"/>
      <c r="Y2377" s="116"/>
      <c r="Z2377" s="116"/>
      <c r="AA2377" s="116"/>
      <c r="AB2377" s="116"/>
      <c r="AC2377" s="116"/>
      <c r="AD2377" s="116"/>
      <c r="AE2377" s="116"/>
    </row>
    <row r="2379" spans="1:31" ht="30" customHeight="1">
      <c r="A2379" s="709" t="str">
        <f>$A$1</f>
        <v>●●チームバレーボール体力指数　レーダーチャート</v>
      </c>
      <c r="B2379" s="709"/>
      <c r="C2379" s="709"/>
      <c r="D2379" s="709"/>
      <c r="E2379" s="709"/>
      <c r="F2379" s="709"/>
      <c r="G2379" s="709"/>
      <c r="H2379" s="709"/>
      <c r="I2379" s="709"/>
      <c r="J2379" s="709"/>
      <c r="K2379" s="709"/>
      <c r="L2379" s="709"/>
      <c r="M2379" s="709"/>
      <c r="N2379" s="709"/>
      <c r="O2379" s="709"/>
      <c r="P2379" s="709"/>
      <c r="Q2379" s="709"/>
      <c r="R2379" s="709"/>
      <c r="S2379" s="709"/>
      <c r="T2379" s="709"/>
      <c r="U2379" s="709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240" t="s">
        <v>10</v>
      </c>
      <c r="B2380" s="710" t="str">
        <f>IF(表示変換!B64="","",表示変換!B64)</f>
        <v/>
      </c>
      <c r="C2380" s="710"/>
      <c r="D2380" s="9"/>
      <c r="E2380" s="240" t="s">
        <v>11</v>
      </c>
      <c r="F2380" s="711" t="str">
        <f>IF(表示変換!I64="","",表示変換!I64)</f>
        <v/>
      </c>
      <c r="G2380" s="711"/>
      <c r="H2380" s="241" t="s">
        <v>12</v>
      </c>
      <c r="I2380" s="14"/>
      <c r="J2380" s="241" t="s">
        <v>13</v>
      </c>
      <c r="K2380" s="711" t="str">
        <f>IF(表示変換!J64="","",表示変換!J64)</f>
        <v/>
      </c>
      <c r="L2380" s="711"/>
      <c r="M2380" s="240" t="s">
        <v>14</v>
      </c>
      <c r="N2380" s="6"/>
      <c r="O2380" s="710" t="s">
        <v>15</v>
      </c>
      <c r="P2380" s="710"/>
      <c r="Q2380" s="710" t="str">
        <f>IF(表示変換!H64="","",表示変換!H64)</f>
        <v/>
      </c>
      <c r="R2380" s="710"/>
      <c r="S2380" s="712" t="str">
        <f>IF(入力!$C$4="","",入力!$C$4)</f>
        <v>2018.01.01</v>
      </c>
      <c r="T2380" s="712"/>
      <c r="U2380" s="9" t="s">
        <v>78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23" t="s">
        <v>5</v>
      </c>
      <c r="B2382" s="726" t="s">
        <v>6</v>
      </c>
      <c r="C2382" s="730" t="s">
        <v>0</v>
      </c>
      <c r="D2382" s="721" t="s">
        <v>210</v>
      </c>
      <c r="E2382" s="722"/>
      <c r="F2382" s="721" t="s">
        <v>40</v>
      </c>
      <c r="G2382" s="722"/>
      <c r="H2382" s="721" t="s">
        <v>272</v>
      </c>
      <c r="I2382" s="722"/>
      <c r="J2382" s="721" t="s">
        <v>26</v>
      </c>
      <c r="K2382" s="722"/>
      <c r="L2382" s="719" t="s">
        <v>203</v>
      </c>
      <c r="M2382" s="720"/>
      <c r="N2382" s="719" t="s">
        <v>42</v>
      </c>
      <c r="O2382" s="720"/>
      <c r="P2382" s="719" t="s">
        <v>27</v>
      </c>
      <c r="Q2382" s="720"/>
      <c r="R2382" s="721" t="s">
        <v>29</v>
      </c>
      <c r="S2382" s="722"/>
      <c r="T2382" s="119" t="s">
        <v>1</v>
      </c>
      <c r="U2382" s="120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24"/>
      <c r="B2383" s="727"/>
      <c r="C2383" s="731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25"/>
      <c r="B2384" s="728"/>
      <c r="C2384" s="732"/>
      <c r="D2384" s="2" t="str">
        <f>IF(表示変換!$N$5="","",表示変換!$N$5)</f>
        <v>sec</v>
      </c>
      <c r="E2384" s="4" t="s">
        <v>7</v>
      </c>
      <c r="F2384" s="2" t="str">
        <f>IF(表示変換!$O$5="","",表示変換!$O$5)</f>
        <v>sec</v>
      </c>
      <c r="G2384" s="4" t="s">
        <v>198</v>
      </c>
      <c r="H2384" s="2" t="str">
        <f>IF(表示変換!$P$5="","",表示変換!$P$5)</f>
        <v>m</v>
      </c>
      <c r="I2384" s="4" t="s">
        <v>184</v>
      </c>
      <c r="J2384" s="2" t="str">
        <f>IF(表示変換!$Q$5="","",表示変換!$Q$5)</f>
        <v>cm</v>
      </c>
      <c r="K2384" s="4" t="s">
        <v>184</v>
      </c>
      <c r="L2384" s="2" t="str">
        <f>IF(表示変換!$R$5="","",表示変換!$R$5)</f>
        <v>cm</v>
      </c>
      <c r="M2384" s="4" t="s">
        <v>184</v>
      </c>
      <c r="N2384" s="2" t="str">
        <f>IF(表示変換!$S$5="","",表示変換!$S$5)</f>
        <v>m</v>
      </c>
      <c r="O2384" s="4" t="s">
        <v>184</v>
      </c>
      <c r="P2384" s="2" t="str">
        <f>IF(表示変換!$T$5="","",表示変換!$T$5)</f>
        <v>回</v>
      </c>
      <c r="Q2384" s="4" t="s">
        <v>184</v>
      </c>
      <c r="R2384" s="2" t="str">
        <f>IF(表示変換!$U$5="","",表示変換!$U$5)</f>
        <v>m</v>
      </c>
      <c r="S2384" s="4" t="s">
        <v>184</v>
      </c>
      <c r="T2384" s="2" t="s">
        <v>185</v>
      </c>
      <c r="U2384" s="5" t="s">
        <v>186</v>
      </c>
      <c r="X2384" s="26" t="s">
        <v>187</v>
      </c>
      <c r="Y2384" s="26" t="s">
        <v>188</v>
      </c>
      <c r="Z2384" s="26" t="s">
        <v>251</v>
      </c>
      <c r="AA2384" s="26" t="s">
        <v>24</v>
      </c>
      <c r="AB2384" s="26" t="s">
        <v>189</v>
      </c>
      <c r="AC2384" s="26" t="s">
        <v>190</v>
      </c>
      <c r="AD2384" s="26" t="s">
        <v>56</v>
      </c>
      <c r="AE2384" s="11" t="s">
        <v>55</v>
      </c>
    </row>
    <row r="2385" spans="1:31">
      <c r="A2385" s="17" t="str">
        <f>IF(入力!$C$4="","",入力!$C$4)</f>
        <v>2018.01.01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2018.01.01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3"/>
      <c r="B2386" s="64"/>
      <c r="C2386" s="65"/>
      <c r="D2386" s="66"/>
      <c r="E2386" s="67"/>
      <c r="F2386" s="68"/>
      <c r="G2386" s="69"/>
      <c r="H2386" s="70"/>
      <c r="I2386" s="67"/>
      <c r="J2386" s="68"/>
      <c r="K2386" s="69"/>
      <c r="L2386" s="66"/>
      <c r="M2386" s="67"/>
      <c r="N2386" s="68"/>
      <c r="O2386" s="69"/>
      <c r="P2386" s="66"/>
      <c r="Q2386" s="67"/>
      <c r="R2386" s="64"/>
      <c r="S2386" s="69"/>
      <c r="T2386" s="70"/>
      <c r="U2386" s="69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1"/>
      <c r="B2387" s="64"/>
      <c r="C2387" s="69"/>
      <c r="D2387" s="68"/>
      <c r="E2387" s="69"/>
      <c r="F2387" s="68"/>
      <c r="G2387" s="69"/>
      <c r="H2387" s="64"/>
      <c r="I2387" s="69"/>
      <c r="J2387" s="68"/>
      <c r="K2387" s="69"/>
      <c r="L2387" s="68"/>
      <c r="M2387" s="69"/>
      <c r="N2387" s="68"/>
      <c r="O2387" s="69"/>
      <c r="P2387" s="68"/>
      <c r="Q2387" s="69"/>
      <c r="R2387" s="64"/>
      <c r="S2387" s="69"/>
      <c r="T2387" s="64"/>
      <c r="U2387" s="69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1"/>
      <c r="B2388" s="72"/>
      <c r="C2388" s="73"/>
      <c r="D2388" s="68"/>
      <c r="E2388" s="67"/>
      <c r="F2388" s="68"/>
      <c r="G2388" s="69"/>
      <c r="H2388" s="70"/>
      <c r="I2388" s="67"/>
      <c r="J2388" s="68"/>
      <c r="K2388" s="69"/>
      <c r="L2388" s="66"/>
      <c r="M2388" s="67"/>
      <c r="N2388" s="68"/>
      <c r="O2388" s="69"/>
      <c r="P2388" s="66"/>
      <c r="Q2388" s="67"/>
      <c r="R2388" s="64"/>
      <c r="S2388" s="69"/>
      <c r="T2388" s="70"/>
      <c r="U2388" s="69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3"/>
      <c r="B2389" s="64"/>
      <c r="C2389" s="65"/>
      <c r="D2389" s="66"/>
      <c r="E2389" s="67"/>
      <c r="F2389" s="68"/>
      <c r="G2389" s="69"/>
      <c r="H2389" s="70"/>
      <c r="I2389" s="67"/>
      <c r="J2389" s="68"/>
      <c r="K2389" s="69"/>
      <c r="L2389" s="66"/>
      <c r="M2389" s="67"/>
      <c r="N2389" s="68"/>
      <c r="O2389" s="69"/>
      <c r="P2389" s="66"/>
      <c r="Q2389" s="67"/>
      <c r="R2389" s="64"/>
      <c r="S2389" s="69"/>
      <c r="T2389" s="70"/>
      <c r="U2389" s="69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1"/>
      <c r="B2390" s="64"/>
      <c r="C2390" s="69"/>
      <c r="D2390" s="68"/>
      <c r="E2390" s="69"/>
      <c r="F2390" s="68"/>
      <c r="G2390" s="69"/>
      <c r="H2390" s="64"/>
      <c r="I2390" s="69"/>
      <c r="J2390" s="68"/>
      <c r="K2390" s="69"/>
      <c r="L2390" s="68"/>
      <c r="M2390" s="69"/>
      <c r="N2390" s="68"/>
      <c r="O2390" s="69"/>
      <c r="P2390" s="68"/>
      <c r="Q2390" s="69"/>
      <c r="R2390" s="64"/>
      <c r="S2390" s="69"/>
      <c r="T2390" s="64"/>
      <c r="U2390" s="69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3"/>
      <c r="B2391" s="64"/>
      <c r="C2391" s="65"/>
      <c r="D2391" s="66"/>
      <c r="E2391" s="67"/>
      <c r="F2391" s="68"/>
      <c r="G2391" s="69"/>
      <c r="H2391" s="70"/>
      <c r="I2391" s="67"/>
      <c r="J2391" s="68"/>
      <c r="K2391" s="69"/>
      <c r="L2391" s="66"/>
      <c r="M2391" s="67"/>
      <c r="N2391" s="68"/>
      <c r="O2391" s="69"/>
      <c r="P2391" s="66"/>
      <c r="Q2391" s="67"/>
      <c r="R2391" s="64"/>
      <c r="S2391" s="69"/>
      <c r="T2391" s="70"/>
      <c r="U2391" s="69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3"/>
      <c r="B2392" s="64"/>
      <c r="C2392" s="65"/>
      <c r="D2392" s="66"/>
      <c r="E2392" s="67"/>
      <c r="F2392" s="68"/>
      <c r="G2392" s="69"/>
      <c r="H2392" s="70"/>
      <c r="I2392" s="67"/>
      <c r="J2392" s="68"/>
      <c r="K2392" s="69"/>
      <c r="L2392" s="66"/>
      <c r="M2392" s="67"/>
      <c r="N2392" s="68"/>
      <c r="O2392" s="69"/>
      <c r="P2392" s="66"/>
      <c r="Q2392" s="67"/>
      <c r="R2392" s="64"/>
      <c r="S2392" s="69"/>
      <c r="T2392" s="70"/>
      <c r="U2392" s="69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3"/>
      <c r="B2393" s="64"/>
      <c r="C2393" s="65"/>
      <c r="D2393" s="66"/>
      <c r="E2393" s="67"/>
      <c r="F2393" s="68"/>
      <c r="G2393" s="69"/>
      <c r="H2393" s="70"/>
      <c r="I2393" s="67"/>
      <c r="J2393" s="68"/>
      <c r="K2393" s="69"/>
      <c r="L2393" s="66"/>
      <c r="M2393" s="67"/>
      <c r="N2393" s="68"/>
      <c r="O2393" s="69"/>
      <c r="P2393" s="66"/>
      <c r="Q2393" s="67"/>
      <c r="R2393" s="64"/>
      <c r="S2393" s="69"/>
      <c r="T2393" s="70"/>
      <c r="U2393" s="69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3"/>
      <c r="B2394" s="64"/>
      <c r="C2394" s="65"/>
      <c r="D2394" s="66"/>
      <c r="E2394" s="67"/>
      <c r="F2394" s="68"/>
      <c r="G2394" s="69"/>
      <c r="H2394" s="70"/>
      <c r="I2394" s="67"/>
      <c r="J2394" s="68"/>
      <c r="K2394" s="69"/>
      <c r="L2394" s="66"/>
      <c r="M2394" s="67"/>
      <c r="N2394" s="68"/>
      <c r="O2394" s="69"/>
      <c r="P2394" s="66"/>
      <c r="Q2394" s="67"/>
      <c r="R2394" s="64"/>
      <c r="S2394" s="69"/>
      <c r="T2394" s="70"/>
      <c r="U2394" s="69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196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2018.01.01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88" t="s">
        <v>250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287" t="str">
        <f>IF(全体項目一覧_60!AN152="","",全体項目一覧_60!AN152)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713"/>
      <c r="B2416" s="714"/>
      <c r="C2416" s="714"/>
      <c r="D2416" s="714"/>
      <c r="E2416" s="714"/>
      <c r="F2416" s="714"/>
      <c r="G2416" s="714"/>
      <c r="H2416" s="714"/>
      <c r="I2416" s="714"/>
      <c r="J2416" s="714"/>
      <c r="K2416" s="715"/>
      <c r="L2416" s="12" t="s">
        <v>18</v>
      </c>
      <c r="M2416" s="707" t="str">
        <f>$M$38</f>
        <v>％FAT （体脂肪率） は 13.0％以下 を基準とする</v>
      </c>
      <c r="N2416" s="707"/>
      <c r="O2416" s="707"/>
      <c r="P2416" s="707"/>
      <c r="Q2416" s="707"/>
      <c r="R2416" s="707"/>
      <c r="S2416" s="707"/>
      <c r="T2416" s="708" t="s">
        <v>249</v>
      </c>
      <c r="U2416" s="708"/>
      <c r="X2416" s="12"/>
      <c r="Y2416" s="114"/>
      <c r="Z2416" s="114"/>
      <c r="AA2416" s="114"/>
      <c r="AB2416" s="114"/>
      <c r="AC2416" s="114"/>
      <c r="AD2416" s="114"/>
      <c r="AE2416" s="114"/>
    </row>
    <row r="2417" spans="1:31">
      <c r="A2417" s="716"/>
      <c r="B2417" s="717"/>
      <c r="C2417" s="717"/>
      <c r="D2417" s="717"/>
      <c r="E2417" s="717"/>
      <c r="F2417" s="717"/>
      <c r="G2417" s="717"/>
      <c r="H2417" s="717"/>
      <c r="I2417" s="717"/>
      <c r="J2417" s="717"/>
      <c r="K2417" s="718"/>
      <c r="L2417" s="12" t="s">
        <v>18</v>
      </c>
      <c r="M2417" s="703" t="str">
        <f>$M$39</f>
        <v>BMI は 18.0 ～ 23.0 を標準範囲 【ＶＢ男子：中学生】 とする</v>
      </c>
      <c r="N2417" s="703"/>
      <c r="O2417" s="703"/>
      <c r="P2417" s="703"/>
      <c r="Q2417" s="703"/>
      <c r="R2417" s="703"/>
      <c r="S2417" s="703"/>
      <c r="T2417" s="704" t="str">
        <f>X2413</f>
        <v/>
      </c>
      <c r="U2417" s="705"/>
      <c r="X2417" s="12"/>
      <c r="Y2417" s="115"/>
      <c r="Z2417" s="115"/>
      <c r="AA2417" s="115"/>
      <c r="AB2417" s="115"/>
      <c r="AC2417" s="115"/>
      <c r="AD2417" s="115"/>
      <c r="AE2417" s="115"/>
    </row>
    <row r="2418" spans="1:31" ht="14.25">
      <c r="A2418" s="729" t="str">
        <f>$A$40</f>
        <v>フォーマット作成者　：　Komuro Consulting Group　小室匡史</v>
      </c>
      <c r="B2418" s="729"/>
      <c r="C2418" s="729"/>
      <c r="D2418" s="729"/>
      <c r="E2418" s="729"/>
      <c r="F2418" s="729"/>
      <c r="G2418" s="729"/>
      <c r="H2418" s="729"/>
      <c r="I2418" s="729"/>
      <c r="J2418" s="729"/>
      <c r="K2418" s="729"/>
      <c r="L2418" s="263" t="s">
        <v>18</v>
      </c>
      <c r="M2418" s="706" t="str">
        <f>$M$40</f>
        <v>LBM ： Lean Body Mass （除脂肪体重） は増加傾向が望ましい</v>
      </c>
      <c r="N2418" s="706"/>
      <c r="O2418" s="706"/>
      <c r="P2418" s="706"/>
      <c r="Q2418" s="706"/>
      <c r="R2418" s="706"/>
      <c r="S2418" s="706"/>
      <c r="T2418" s="705"/>
      <c r="U2418" s="705"/>
      <c r="X2418" s="12"/>
      <c r="Y2418" s="116"/>
      <c r="Z2418" s="116"/>
      <c r="AA2418" s="116"/>
      <c r="AB2418" s="116"/>
      <c r="AC2418" s="116"/>
      <c r="AD2418" s="116"/>
      <c r="AE2418" s="116"/>
    </row>
    <row r="2420" spans="1:31" ht="30" customHeight="1">
      <c r="A2420" s="709" t="str">
        <f>$A$1</f>
        <v>●●チームバレーボール体力指数　レーダーチャート</v>
      </c>
      <c r="B2420" s="709"/>
      <c r="C2420" s="709"/>
      <c r="D2420" s="709"/>
      <c r="E2420" s="709"/>
      <c r="F2420" s="709"/>
      <c r="G2420" s="709"/>
      <c r="H2420" s="709"/>
      <c r="I2420" s="709"/>
      <c r="J2420" s="709"/>
      <c r="K2420" s="709"/>
      <c r="L2420" s="709"/>
      <c r="M2420" s="709"/>
      <c r="N2420" s="709"/>
      <c r="O2420" s="709"/>
      <c r="P2420" s="709"/>
      <c r="Q2420" s="709"/>
      <c r="R2420" s="709"/>
      <c r="S2420" s="709"/>
      <c r="T2420" s="709"/>
      <c r="U2420" s="709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240" t="s">
        <v>10</v>
      </c>
      <c r="B2421" s="710" t="str">
        <f>IF(表示変換!B65="","",表示変換!B65)</f>
        <v/>
      </c>
      <c r="C2421" s="710"/>
      <c r="D2421" s="9"/>
      <c r="E2421" s="240" t="s">
        <v>11</v>
      </c>
      <c r="F2421" s="711" t="str">
        <f>IF(表示変換!I65="","",表示変換!I65)</f>
        <v/>
      </c>
      <c r="G2421" s="711"/>
      <c r="H2421" s="241" t="s">
        <v>12</v>
      </c>
      <c r="I2421" s="14"/>
      <c r="J2421" s="241" t="s">
        <v>13</v>
      </c>
      <c r="K2421" s="711" t="str">
        <f>IF(表示変換!J65="","",表示変換!J65)</f>
        <v/>
      </c>
      <c r="L2421" s="711"/>
      <c r="M2421" s="240" t="s">
        <v>193</v>
      </c>
      <c r="N2421" s="6"/>
      <c r="O2421" s="710" t="s">
        <v>201</v>
      </c>
      <c r="P2421" s="710"/>
      <c r="Q2421" s="710" t="str">
        <f>IF(表示変換!H65="","",表示変換!H65)</f>
        <v/>
      </c>
      <c r="R2421" s="710"/>
      <c r="S2421" s="712" t="str">
        <f>IF(入力!$C$4="","",入力!$C$4)</f>
        <v>2018.01.01</v>
      </c>
      <c r="T2421" s="712"/>
      <c r="U2421" s="9" t="s">
        <v>78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23" t="s">
        <v>5</v>
      </c>
      <c r="B2423" s="726" t="s">
        <v>208</v>
      </c>
      <c r="C2423" s="730" t="s">
        <v>0</v>
      </c>
      <c r="D2423" s="721" t="s">
        <v>202</v>
      </c>
      <c r="E2423" s="722"/>
      <c r="F2423" s="721" t="s">
        <v>40</v>
      </c>
      <c r="G2423" s="722"/>
      <c r="H2423" s="721" t="s">
        <v>272</v>
      </c>
      <c r="I2423" s="722"/>
      <c r="J2423" s="721" t="s">
        <v>26</v>
      </c>
      <c r="K2423" s="722"/>
      <c r="L2423" s="719" t="s">
        <v>181</v>
      </c>
      <c r="M2423" s="720"/>
      <c r="N2423" s="719" t="s">
        <v>182</v>
      </c>
      <c r="O2423" s="720"/>
      <c r="P2423" s="719" t="s">
        <v>27</v>
      </c>
      <c r="Q2423" s="720"/>
      <c r="R2423" s="721" t="s">
        <v>183</v>
      </c>
      <c r="S2423" s="722"/>
      <c r="T2423" s="119" t="s">
        <v>1</v>
      </c>
      <c r="U2423" s="120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24"/>
      <c r="B2424" s="727"/>
      <c r="C2424" s="731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25"/>
      <c r="B2425" s="728"/>
      <c r="C2425" s="732"/>
      <c r="D2425" s="2" t="str">
        <f>IF(表示変換!$N$5="","",表示変換!$N$5)</f>
        <v>sec</v>
      </c>
      <c r="E2425" s="4" t="s">
        <v>184</v>
      </c>
      <c r="F2425" s="2" t="str">
        <f>IF(表示変換!$O$5="","",表示変換!$O$5)</f>
        <v>sec</v>
      </c>
      <c r="G2425" s="4" t="s">
        <v>184</v>
      </c>
      <c r="H2425" s="2" t="str">
        <f>IF(表示変換!$P$5="","",表示変換!$P$5)</f>
        <v>m</v>
      </c>
      <c r="I2425" s="4" t="s">
        <v>184</v>
      </c>
      <c r="J2425" s="2" t="str">
        <f>IF(表示変換!$Q$5="","",表示変換!$Q$5)</f>
        <v>cm</v>
      </c>
      <c r="K2425" s="4" t="s">
        <v>184</v>
      </c>
      <c r="L2425" s="2" t="str">
        <f>IF(表示変換!$R$5="","",表示変換!$R$5)</f>
        <v>cm</v>
      </c>
      <c r="M2425" s="4" t="s">
        <v>7</v>
      </c>
      <c r="N2425" s="2" t="str">
        <f>IF(表示変換!$S$5="","",表示変換!$S$5)</f>
        <v>m</v>
      </c>
      <c r="O2425" s="4" t="s">
        <v>184</v>
      </c>
      <c r="P2425" s="2" t="str">
        <f>IF(表示変換!$T$5="","",表示変換!$T$5)</f>
        <v>回</v>
      </c>
      <c r="Q2425" s="4" t="s">
        <v>184</v>
      </c>
      <c r="R2425" s="2" t="str">
        <f>IF(表示変換!$U$5="","",表示変換!$U$5)</f>
        <v>m</v>
      </c>
      <c r="S2425" s="4" t="s">
        <v>184</v>
      </c>
      <c r="T2425" s="2" t="s">
        <v>185</v>
      </c>
      <c r="U2425" s="5" t="s">
        <v>186</v>
      </c>
      <c r="X2425" s="26" t="s">
        <v>187</v>
      </c>
      <c r="Y2425" s="26" t="s">
        <v>188</v>
      </c>
      <c r="Z2425" s="26" t="s">
        <v>251</v>
      </c>
      <c r="AA2425" s="26" t="s">
        <v>24</v>
      </c>
      <c r="AB2425" s="26" t="s">
        <v>189</v>
      </c>
      <c r="AC2425" s="26" t="s">
        <v>190</v>
      </c>
      <c r="AD2425" s="26" t="s">
        <v>191</v>
      </c>
      <c r="AE2425" s="11" t="s">
        <v>55</v>
      </c>
    </row>
    <row r="2426" spans="1:31">
      <c r="A2426" s="17" t="str">
        <f>IF(入力!$C$4="","",入力!$C$4)</f>
        <v>2018.01.01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2018.01.01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3"/>
      <c r="B2427" s="64"/>
      <c r="C2427" s="65"/>
      <c r="D2427" s="66"/>
      <c r="E2427" s="67"/>
      <c r="F2427" s="68"/>
      <c r="G2427" s="69"/>
      <c r="H2427" s="70"/>
      <c r="I2427" s="67"/>
      <c r="J2427" s="68"/>
      <c r="K2427" s="69"/>
      <c r="L2427" s="66"/>
      <c r="M2427" s="67"/>
      <c r="N2427" s="68"/>
      <c r="O2427" s="69"/>
      <c r="P2427" s="66"/>
      <c r="Q2427" s="67"/>
      <c r="R2427" s="64"/>
      <c r="S2427" s="69"/>
      <c r="T2427" s="70"/>
      <c r="U2427" s="69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1"/>
      <c r="B2428" s="64"/>
      <c r="C2428" s="69"/>
      <c r="D2428" s="68"/>
      <c r="E2428" s="69"/>
      <c r="F2428" s="68"/>
      <c r="G2428" s="69"/>
      <c r="H2428" s="64"/>
      <c r="I2428" s="69"/>
      <c r="J2428" s="68"/>
      <c r="K2428" s="69"/>
      <c r="L2428" s="68"/>
      <c r="M2428" s="69"/>
      <c r="N2428" s="68"/>
      <c r="O2428" s="69"/>
      <c r="P2428" s="68"/>
      <c r="Q2428" s="69"/>
      <c r="R2428" s="64"/>
      <c r="S2428" s="69"/>
      <c r="T2428" s="64"/>
      <c r="U2428" s="69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1"/>
      <c r="B2429" s="72"/>
      <c r="C2429" s="73"/>
      <c r="D2429" s="68"/>
      <c r="E2429" s="67"/>
      <c r="F2429" s="68"/>
      <c r="G2429" s="69"/>
      <c r="H2429" s="70"/>
      <c r="I2429" s="67"/>
      <c r="J2429" s="68"/>
      <c r="K2429" s="69"/>
      <c r="L2429" s="66"/>
      <c r="M2429" s="67"/>
      <c r="N2429" s="68"/>
      <c r="O2429" s="69"/>
      <c r="P2429" s="66"/>
      <c r="Q2429" s="67"/>
      <c r="R2429" s="64"/>
      <c r="S2429" s="69"/>
      <c r="T2429" s="70"/>
      <c r="U2429" s="69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3"/>
      <c r="B2430" s="64"/>
      <c r="C2430" s="65"/>
      <c r="D2430" s="66"/>
      <c r="E2430" s="67"/>
      <c r="F2430" s="68"/>
      <c r="G2430" s="69"/>
      <c r="H2430" s="70"/>
      <c r="I2430" s="67"/>
      <c r="J2430" s="68"/>
      <c r="K2430" s="69"/>
      <c r="L2430" s="66"/>
      <c r="M2430" s="67"/>
      <c r="N2430" s="68"/>
      <c r="O2430" s="69"/>
      <c r="P2430" s="66"/>
      <c r="Q2430" s="67"/>
      <c r="R2430" s="64"/>
      <c r="S2430" s="69"/>
      <c r="T2430" s="70"/>
      <c r="U2430" s="69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1"/>
      <c r="B2431" s="64"/>
      <c r="C2431" s="69"/>
      <c r="D2431" s="68"/>
      <c r="E2431" s="69"/>
      <c r="F2431" s="68"/>
      <c r="G2431" s="69"/>
      <c r="H2431" s="64"/>
      <c r="I2431" s="69"/>
      <c r="J2431" s="68"/>
      <c r="K2431" s="69"/>
      <c r="L2431" s="68"/>
      <c r="M2431" s="69"/>
      <c r="N2431" s="68"/>
      <c r="O2431" s="69"/>
      <c r="P2431" s="68"/>
      <c r="Q2431" s="69"/>
      <c r="R2431" s="64"/>
      <c r="S2431" s="69"/>
      <c r="T2431" s="64"/>
      <c r="U2431" s="69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3"/>
      <c r="B2432" s="64"/>
      <c r="C2432" s="65"/>
      <c r="D2432" s="66"/>
      <c r="E2432" s="67"/>
      <c r="F2432" s="68"/>
      <c r="G2432" s="69"/>
      <c r="H2432" s="70"/>
      <c r="I2432" s="67"/>
      <c r="J2432" s="68"/>
      <c r="K2432" s="69"/>
      <c r="L2432" s="66"/>
      <c r="M2432" s="67"/>
      <c r="N2432" s="68"/>
      <c r="O2432" s="69"/>
      <c r="P2432" s="66"/>
      <c r="Q2432" s="67"/>
      <c r="R2432" s="64"/>
      <c r="S2432" s="69"/>
      <c r="T2432" s="70"/>
      <c r="U2432" s="69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3"/>
      <c r="B2433" s="64"/>
      <c r="C2433" s="65"/>
      <c r="D2433" s="66"/>
      <c r="E2433" s="67"/>
      <c r="F2433" s="68"/>
      <c r="G2433" s="69"/>
      <c r="H2433" s="70"/>
      <c r="I2433" s="67"/>
      <c r="J2433" s="68"/>
      <c r="K2433" s="69"/>
      <c r="L2433" s="66"/>
      <c r="M2433" s="67"/>
      <c r="N2433" s="68"/>
      <c r="O2433" s="69"/>
      <c r="P2433" s="66"/>
      <c r="Q2433" s="67"/>
      <c r="R2433" s="64"/>
      <c r="S2433" s="69"/>
      <c r="T2433" s="70"/>
      <c r="U2433" s="69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3"/>
      <c r="B2434" s="64"/>
      <c r="C2434" s="65"/>
      <c r="D2434" s="66"/>
      <c r="E2434" s="67"/>
      <c r="F2434" s="68"/>
      <c r="G2434" s="69"/>
      <c r="H2434" s="70"/>
      <c r="I2434" s="67"/>
      <c r="J2434" s="68"/>
      <c r="K2434" s="69"/>
      <c r="L2434" s="66"/>
      <c r="M2434" s="67"/>
      <c r="N2434" s="68"/>
      <c r="O2434" s="69"/>
      <c r="P2434" s="66"/>
      <c r="Q2434" s="67"/>
      <c r="R2434" s="64"/>
      <c r="S2434" s="69"/>
      <c r="T2434" s="70"/>
      <c r="U2434" s="69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3"/>
      <c r="B2435" s="64"/>
      <c r="C2435" s="65"/>
      <c r="D2435" s="66"/>
      <c r="E2435" s="67"/>
      <c r="F2435" s="68"/>
      <c r="G2435" s="69"/>
      <c r="H2435" s="70"/>
      <c r="I2435" s="67"/>
      <c r="J2435" s="68"/>
      <c r="K2435" s="69"/>
      <c r="L2435" s="66"/>
      <c r="M2435" s="67"/>
      <c r="N2435" s="68"/>
      <c r="O2435" s="69"/>
      <c r="P2435" s="66"/>
      <c r="Q2435" s="67"/>
      <c r="R2435" s="64"/>
      <c r="S2435" s="69"/>
      <c r="T2435" s="70"/>
      <c r="U2435" s="69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72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2018.01.01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88" t="s">
        <v>250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287" t="str">
        <f>IF(全体項目一覧_60!AN153="","",全体項目一覧_60!AN153)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713"/>
      <c r="B2457" s="714"/>
      <c r="C2457" s="714"/>
      <c r="D2457" s="714"/>
      <c r="E2457" s="714"/>
      <c r="F2457" s="714"/>
      <c r="G2457" s="714"/>
      <c r="H2457" s="714"/>
      <c r="I2457" s="714"/>
      <c r="J2457" s="714"/>
      <c r="K2457" s="715"/>
      <c r="L2457" s="12" t="s">
        <v>18</v>
      </c>
      <c r="M2457" s="707" t="str">
        <f>$M$38</f>
        <v>％FAT （体脂肪率） は 13.0％以下 を基準とする</v>
      </c>
      <c r="N2457" s="707"/>
      <c r="O2457" s="707"/>
      <c r="P2457" s="707"/>
      <c r="Q2457" s="707"/>
      <c r="R2457" s="707"/>
      <c r="S2457" s="707"/>
      <c r="T2457" s="708" t="s">
        <v>249</v>
      </c>
      <c r="U2457" s="708"/>
      <c r="X2457" s="12"/>
      <c r="Y2457" s="114"/>
      <c r="Z2457" s="114"/>
      <c r="AA2457" s="114"/>
      <c r="AB2457" s="114"/>
      <c r="AC2457" s="114"/>
      <c r="AD2457" s="114"/>
      <c r="AE2457" s="114"/>
    </row>
    <row r="2458" spans="1:31">
      <c r="A2458" s="716"/>
      <c r="B2458" s="717"/>
      <c r="C2458" s="717"/>
      <c r="D2458" s="717"/>
      <c r="E2458" s="717"/>
      <c r="F2458" s="717"/>
      <c r="G2458" s="717"/>
      <c r="H2458" s="717"/>
      <c r="I2458" s="717"/>
      <c r="J2458" s="717"/>
      <c r="K2458" s="718"/>
      <c r="L2458" s="12" t="s">
        <v>18</v>
      </c>
      <c r="M2458" s="703" t="str">
        <f>$M$39</f>
        <v>BMI は 18.0 ～ 23.0 を標準範囲 【ＶＢ男子：中学生】 とする</v>
      </c>
      <c r="N2458" s="703"/>
      <c r="O2458" s="703"/>
      <c r="P2458" s="703"/>
      <c r="Q2458" s="703"/>
      <c r="R2458" s="703"/>
      <c r="S2458" s="703"/>
      <c r="T2458" s="704" t="str">
        <f>X2454</f>
        <v/>
      </c>
      <c r="U2458" s="705"/>
      <c r="X2458" s="12"/>
      <c r="Y2458" s="115"/>
      <c r="Z2458" s="115"/>
      <c r="AA2458" s="115"/>
      <c r="AB2458" s="115"/>
      <c r="AC2458" s="115"/>
      <c r="AD2458" s="115"/>
      <c r="AE2458" s="115"/>
    </row>
    <row r="2459" spans="1:31" ht="14.25">
      <c r="A2459" s="729" t="str">
        <f>$A$40</f>
        <v>フォーマット作成者　：　Komuro Consulting Group　小室匡史</v>
      </c>
      <c r="B2459" s="729"/>
      <c r="C2459" s="729"/>
      <c r="D2459" s="729"/>
      <c r="E2459" s="729"/>
      <c r="F2459" s="729"/>
      <c r="G2459" s="729"/>
      <c r="H2459" s="729"/>
      <c r="I2459" s="729"/>
      <c r="J2459" s="729"/>
      <c r="K2459" s="729"/>
      <c r="L2459" s="263" t="s">
        <v>18</v>
      </c>
      <c r="M2459" s="706" t="str">
        <f>$M$40</f>
        <v>LBM ： Lean Body Mass （除脂肪体重） は増加傾向が望ましい</v>
      </c>
      <c r="N2459" s="706"/>
      <c r="O2459" s="706"/>
      <c r="P2459" s="706"/>
      <c r="Q2459" s="706"/>
      <c r="R2459" s="706"/>
      <c r="S2459" s="706"/>
      <c r="T2459" s="705"/>
      <c r="U2459" s="705"/>
      <c r="X2459" s="12"/>
      <c r="Y2459" s="116"/>
      <c r="Z2459" s="116"/>
      <c r="AA2459" s="116"/>
      <c r="AB2459" s="116"/>
      <c r="AC2459" s="116"/>
      <c r="AD2459" s="116"/>
      <c r="AE2459" s="116"/>
    </row>
  </sheetData>
  <sheetProtection password="AC76" sheet="1" objects="1" scenarios="1"/>
  <mergeCells count="1506"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P2341:Q2341"/>
    <mergeCell ref="R2341:S2341"/>
    <mergeCell ref="J2341:K2341"/>
    <mergeCell ref="L2341:M2341"/>
    <mergeCell ref="N2341:O2341"/>
    <mergeCell ref="A2375:K2376"/>
    <mergeCell ref="A2377:K2377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P2423:Q2423"/>
    <mergeCell ref="R2423:S2423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L2382:M2382"/>
    <mergeCell ref="N2382:O2382"/>
    <mergeCell ref="M2416:S2416"/>
    <mergeCell ref="T2416:U2416"/>
    <mergeCell ref="M2417:S2417"/>
    <mergeCell ref="T2417:U2418"/>
    <mergeCell ref="M2375:S2375"/>
    <mergeCell ref="T2375:U2375"/>
    <mergeCell ref="M2376:S2376"/>
    <mergeCell ref="T2376:U2377"/>
    <mergeCell ref="M2377:S2377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8:S2048"/>
    <mergeCell ref="T2048:U2049"/>
    <mergeCell ref="M2049:S2049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1883:S1883"/>
    <mergeCell ref="T1883:U1883"/>
    <mergeCell ref="M1884:S1884"/>
    <mergeCell ref="T1884:U1885"/>
    <mergeCell ref="M1885:S1885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A1846:U1846"/>
    <mergeCell ref="A1924:K1925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J1685:K1685"/>
    <mergeCell ref="L1685:M1685"/>
    <mergeCell ref="N1685:O1685"/>
    <mergeCell ref="P1685:Q1685"/>
    <mergeCell ref="R1685:S1685"/>
    <mergeCell ref="M1720:S1720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L1644:M1644"/>
    <mergeCell ref="N1644:O1644"/>
    <mergeCell ref="P1644:Q1644"/>
    <mergeCell ref="R1644:S1644"/>
    <mergeCell ref="N1767:O1767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M38:S38"/>
    <mergeCell ref="T38:U38"/>
    <mergeCell ref="D45:E45"/>
    <mergeCell ref="F45:G45"/>
    <mergeCell ref="H45:I45"/>
    <mergeCell ref="T79:U79"/>
    <mergeCell ref="M80:S80"/>
    <mergeCell ref="T80:U81"/>
    <mergeCell ref="M81:S81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40:K40"/>
    <mergeCell ref="A38:K39"/>
    <mergeCell ref="B43:C43"/>
    <mergeCell ref="F43:G43"/>
    <mergeCell ref="K43:L43"/>
    <mergeCell ref="O43:P43"/>
    <mergeCell ref="Q43:R43"/>
    <mergeCell ref="S43:T43"/>
    <mergeCell ref="A81:K81"/>
    <mergeCell ref="A122:K122"/>
    <mergeCell ref="A79:K80"/>
    <mergeCell ref="A120:K121"/>
    <mergeCell ref="J86:K86"/>
    <mergeCell ref="L86:M86"/>
    <mergeCell ref="N86:O86"/>
    <mergeCell ref="P86:Q86"/>
    <mergeCell ref="M39:S39"/>
    <mergeCell ref="T39:U40"/>
    <mergeCell ref="M40:S40"/>
    <mergeCell ref="M79:S79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M202:S202"/>
    <mergeCell ref="T202:U202"/>
    <mergeCell ref="M203:S203"/>
    <mergeCell ref="T203:U204"/>
    <mergeCell ref="M204:S204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M243:S243"/>
    <mergeCell ref="T243:U243"/>
    <mergeCell ref="M244:S244"/>
    <mergeCell ref="T244:U245"/>
    <mergeCell ref="M245:S245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M284:S284"/>
    <mergeCell ref="T284:U284"/>
    <mergeCell ref="M285:S285"/>
    <mergeCell ref="T285:U286"/>
    <mergeCell ref="M286:S286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M325:S325"/>
    <mergeCell ref="T325:U325"/>
    <mergeCell ref="M326:S326"/>
    <mergeCell ref="T326:U327"/>
    <mergeCell ref="M327:S327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M367:S367"/>
    <mergeCell ref="M368:S368"/>
    <mergeCell ref="M366:S366"/>
    <mergeCell ref="T366:U366"/>
    <mergeCell ref="T367:U368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M407:S407"/>
    <mergeCell ref="T407:U407"/>
    <mergeCell ref="M408:S408"/>
    <mergeCell ref="T408:U409"/>
    <mergeCell ref="M409:S409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M448:S448"/>
    <mergeCell ref="T448:U448"/>
    <mergeCell ref="M449:S449"/>
    <mergeCell ref="T449:U450"/>
    <mergeCell ref="M450:S450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M489:S489"/>
    <mergeCell ref="T489:U489"/>
    <mergeCell ref="M490:S490"/>
    <mergeCell ref="T490:U491"/>
    <mergeCell ref="M491:S491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M530:S530"/>
    <mergeCell ref="T530:U530"/>
    <mergeCell ref="M531:S531"/>
    <mergeCell ref="T531:U532"/>
    <mergeCell ref="M532:S532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M571:S571"/>
    <mergeCell ref="T571:U571"/>
    <mergeCell ref="M572:S572"/>
    <mergeCell ref="T572:U573"/>
    <mergeCell ref="M573:S573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12:S612"/>
    <mergeCell ref="T612:U612"/>
    <mergeCell ref="M613:S613"/>
    <mergeCell ref="T613:U614"/>
    <mergeCell ref="M614:S614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M653:S653"/>
    <mergeCell ref="T653:U653"/>
    <mergeCell ref="M654:S654"/>
    <mergeCell ref="T654:U655"/>
    <mergeCell ref="M655:S655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M694:S694"/>
    <mergeCell ref="T694:U694"/>
    <mergeCell ref="M695:S695"/>
    <mergeCell ref="T695:U696"/>
    <mergeCell ref="M696:S696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M735:S735"/>
    <mergeCell ref="T735:U735"/>
    <mergeCell ref="M736:S736"/>
    <mergeCell ref="T736:U737"/>
    <mergeCell ref="M737:S737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M776:S776"/>
    <mergeCell ref="T776:U776"/>
    <mergeCell ref="M777:S777"/>
    <mergeCell ref="T777:U778"/>
    <mergeCell ref="M778:S778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M817:S817"/>
    <mergeCell ref="T817:U817"/>
    <mergeCell ref="M818:S818"/>
    <mergeCell ref="T818:U819"/>
    <mergeCell ref="M819:S819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M858:S858"/>
    <mergeCell ref="T858:U858"/>
    <mergeCell ref="M859:S859"/>
    <mergeCell ref="T859:U860"/>
    <mergeCell ref="M860:S860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M899:S899"/>
    <mergeCell ref="T899:U899"/>
    <mergeCell ref="M900:S900"/>
    <mergeCell ref="T900:U901"/>
    <mergeCell ref="M901:S901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M940:S940"/>
    <mergeCell ref="T940:U940"/>
    <mergeCell ref="M941:S941"/>
    <mergeCell ref="T941:U942"/>
    <mergeCell ref="M942:S942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M981:S981"/>
    <mergeCell ref="T981:U981"/>
    <mergeCell ref="M982:S982"/>
    <mergeCell ref="T982:U983"/>
    <mergeCell ref="M983:S983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M1022:S1022"/>
    <mergeCell ref="T1022:U1022"/>
    <mergeCell ref="M1023:S1023"/>
    <mergeCell ref="T1023:U1024"/>
    <mergeCell ref="M1024:S1024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M1063:S1063"/>
    <mergeCell ref="T1063:U1063"/>
    <mergeCell ref="M1064:S1064"/>
    <mergeCell ref="T1064:U1065"/>
    <mergeCell ref="M1065:S1065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M1104:S1104"/>
    <mergeCell ref="T1104:U1104"/>
    <mergeCell ref="M1105:S1105"/>
    <mergeCell ref="T1105:U1106"/>
    <mergeCell ref="M1106:S1106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M1145:S1145"/>
    <mergeCell ref="T1145:U1145"/>
    <mergeCell ref="M1146:S1146"/>
    <mergeCell ref="T1146:U1147"/>
    <mergeCell ref="M1147:S1147"/>
    <mergeCell ref="S1232:T1232"/>
    <mergeCell ref="A1227:K1228"/>
    <mergeCell ref="A1229:K1229"/>
    <mergeCell ref="M1227:S1227"/>
    <mergeCell ref="T1227:U1227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M1186:S1186"/>
    <mergeCell ref="T1186:U1186"/>
    <mergeCell ref="M1187:S1187"/>
    <mergeCell ref="T1187:U1188"/>
    <mergeCell ref="J1316:K1316"/>
    <mergeCell ref="L1316:M1316"/>
    <mergeCell ref="N1316:O1316"/>
    <mergeCell ref="P1316:Q1316"/>
    <mergeCell ref="R1316:S1316"/>
    <mergeCell ref="A1313:U1313"/>
    <mergeCell ref="B1314:C1314"/>
    <mergeCell ref="F1314:G1314"/>
    <mergeCell ref="K1314:L1314"/>
    <mergeCell ref="A1268:K1269"/>
    <mergeCell ref="A1270:K1270"/>
    <mergeCell ref="A1309:K1310"/>
    <mergeCell ref="A1311:K1311"/>
    <mergeCell ref="M1268:S1268"/>
    <mergeCell ref="T1268:U1268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350:K1351"/>
    <mergeCell ref="A1352:K1352"/>
    <mergeCell ref="A1391:K139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316:A1318"/>
    <mergeCell ref="B1316:B1318"/>
    <mergeCell ref="C1316:C1318"/>
    <mergeCell ref="D1316:E1316"/>
    <mergeCell ref="F1316:G1316"/>
    <mergeCell ref="H1316:I1316"/>
    <mergeCell ref="C1398:C1400"/>
    <mergeCell ref="D1398:E1398"/>
    <mergeCell ref="F1398:G1398"/>
    <mergeCell ref="H1398:I1398"/>
    <mergeCell ref="J1398:K1398"/>
    <mergeCell ref="L1398:M1398"/>
    <mergeCell ref="N1398:O1398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18:U1518"/>
    <mergeCell ref="B1519:C1519"/>
    <mergeCell ref="F1519:G1519"/>
    <mergeCell ref="K1519:L1519"/>
    <mergeCell ref="O1519:P1519"/>
    <mergeCell ref="Q1519:R1519"/>
    <mergeCell ref="S1519:T1519"/>
    <mergeCell ref="T162:U163"/>
    <mergeCell ref="M163:S163"/>
    <mergeCell ref="R86:S86"/>
    <mergeCell ref="M1516:S1516"/>
    <mergeCell ref="P1480:Q1480"/>
    <mergeCell ref="R1480:S1480"/>
    <mergeCell ref="L1439:M1439"/>
    <mergeCell ref="N1439:O1439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T1392:U1393"/>
    <mergeCell ref="M1393:S1393"/>
    <mergeCell ref="M1392:S1392"/>
    <mergeCell ref="O1314:P1314"/>
    <mergeCell ref="Q1314:R1314"/>
    <mergeCell ref="S1314:T1314"/>
    <mergeCell ref="A1272:U1272"/>
    <mergeCell ref="B1273:C1273"/>
    <mergeCell ref="F1273:G1273"/>
    <mergeCell ref="K1273:L1273"/>
    <mergeCell ref="O1273:P1273"/>
    <mergeCell ref="Q1273:R127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M1596:S1596"/>
    <mergeCell ref="T1596:U1596"/>
    <mergeCell ref="M1597:S1597"/>
    <mergeCell ref="T1597:U1598"/>
    <mergeCell ref="M1598:S1598"/>
    <mergeCell ref="P1562:Q1562"/>
    <mergeCell ref="R1562:S1562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A1559:U1559"/>
    <mergeCell ref="B1560:C1560"/>
    <mergeCell ref="F1560:G1560"/>
    <mergeCell ref="M1432:S1432"/>
    <mergeCell ref="T1432:U1432"/>
    <mergeCell ref="M1433:S1433"/>
    <mergeCell ref="T1433:U1434"/>
    <mergeCell ref="M1434:S1434"/>
    <mergeCell ref="M1473:S1473"/>
    <mergeCell ref="T1473:U1473"/>
    <mergeCell ref="M1474:S1474"/>
    <mergeCell ref="T1474:U1475"/>
    <mergeCell ref="M1475:S1475"/>
    <mergeCell ref="M1514:S1514"/>
    <mergeCell ref="T1514:U1514"/>
    <mergeCell ref="M1515:S1515"/>
    <mergeCell ref="T1515:U1516"/>
    <mergeCell ref="M1638:S1638"/>
    <mergeCell ref="T1638:U1639"/>
    <mergeCell ref="M1639:S1639"/>
    <mergeCell ref="L1603:M1603"/>
    <mergeCell ref="N1603:O1603"/>
    <mergeCell ref="A1600:U1600"/>
    <mergeCell ref="B1601:C1601"/>
    <mergeCell ref="F1601:G1601"/>
    <mergeCell ref="K1601:L1601"/>
    <mergeCell ref="O1601:P1601"/>
    <mergeCell ref="Q1601:R1601"/>
    <mergeCell ref="S1601:T1601"/>
    <mergeCell ref="K1560:L1560"/>
    <mergeCell ref="O1560:P1560"/>
    <mergeCell ref="Q1560:R1560"/>
    <mergeCell ref="S1560:T1560"/>
    <mergeCell ref="A1521:A1523"/>
    <mergeCell ref="B1521:B1523"/>
    <mergeCell ref="M1678:S1678"/>
    <mergeCell ref="T1678:U1678"/>
    <mergeCell ref="M1679:S1679"/>
    <mergeCell ref="T1679:U1680"/>
    <mergeCell ref="M1680:S1680"/>
    <mergeCell ref="M1719:S1719"/>
    <mergeCell ref="T1719:U1719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A1603:A1605"/>
    <mergeCell ref="B1603:B1605"/>
    <mergeCell ref="C1603:C1605"/>
    <mergeCell ref="D1603:E1603"/>
    <mergeCell ref="F1603:G1603"/>
    <mergeCell ref="H1603:I1603"/>
    <mergeCell ref="J1603:K1603"/>
    <mergeCell ref="M1637:S1637"/>
    <mergeCell ref="T1637:U1637"/>
    <mergeCell ref="J1644:K1644"/>
    <mergeCell ref="T1720:U1721"/>
    <mergeCell ref="M1721:S1721"/>
    <mergeCell ref="M1760:S1760"/>
    <mergeCell ref="T1760:U1760"/>
    <mergeCell ref="M1761:S1761"/>
    <mergeCell ref="T1761:U1762"/>
    <mergeCell ref="M1762:S1762"/>
    <mergeCell ref="M1801:S1801"/>
    <mergeCell ref="T1801:U1801"/>
    <mergeCell ref="M1802:S1802"/>
    <mergeCell ref="T1802:U1803"/>
    <mergeCell ref="M1803:S1803"/>
    <mergeCell ref="M1842:S1842"/>
    <mergeCell ref="T1842:U1842"/>
    <mergeCell ref="M1843:S1843"/>
    <mergeCell ref="T1843:U1844"/>
    <mergeCell ref="M1844:S1844"/>
    <mergeCell ref="M2418:S2418"/>
    <mergeCell ref="M2457:S2457"/>
    <mergeCell ref="T2457:U2457"/>
    <mergeCell ref="M2458:S2458"/>
    <mergeCell ref="T2458:U2459"/>
    <mergeCell ref="M2459:S2459"/>
    <mergeCell ref="M1924:S1924"/>
    <mergeCell ref="T1924:U1924"/>
    <mergeCell ref="M1925:S1925"/>
    <mergeCell ref="T1925:U1926"/>
    <mergeCell ref="M1926:S1926"/>
    <mergeCell ref="M1965:S1965"/>
    <mergeCell ref="T1965:U1965"/>
    <mergeCell ref="M1966:S1966"/>
    <mergeCell ref="T1966:U1967"/>
    <mergeCell ref="M1967:S1967"/>
    <mergeCell ref="M2006:S2006"/>
    <mergeCell ref="T2006:U2006"/>
    <mergeCell ref="M2007:S2007"/>
    <mergeCell ref="T2007:U2008"/>
    <mergeCell ref="M2008:S2008"/>
    <mergeCell ref="M2047:S2047"/>
    <mergeCell ref="T2047:U2047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</mergeCells>
  <phoneticPr fontId="3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入力</vt:lpstr>
      <vt:lpstr>エラーチェック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得点表_男子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小室匡史_作成_体力形態測定分析フォーマット_男子</dc:title>
  <dc:subject>小室匡史_作成_体力形態測定分析フォーマット_男子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2016-10-21T11:32:42Z</cp:lastPrinted>
  <dcterms:created xsi:type="dcterms:W3CDTF">2010-03-31T01:55:00Z</dcterms:created>
  <dcterms:modified xsi:type="dcterms:W3CDTF">2018-02-28T10:52:06Z</dcterms:modified>
</cp:coreProperties>
</file>